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hidePivotFieldList="1" autoCompressPictures="0"/>
  <bookViews>
    <workbookView xWindow="4160" yWindow="0" windowWidth="51200" windowHeight="27240" tabRatio="500"/>
  </bookViews>
  <sheets>
    <sheet name="Datasets" sheetId="11" r:id="rId1"/>
    <sheet name="DS" sheetId="10" state="hidden" r:id="rId2"/>
    <sheet name="Precision_Recall_F1" sheetId="13" r:id="rId3"/>
    <sheet name="run time" sheetId="4" r:id="rId4"/>
    <sheet name="|real-predicted abundance|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3" l="1"/>
  <c r="N42" i="13"/>
  <c r="N43" i="13"/>
  <c r="N40" i="13"/>
  <c r="M41" i="13"/>
  <c r="M42" i="13"/>
  <c r="M43" i="13"/>
  <c r="M40" i="13"/>
  <c r="J41" i="13"/>
  <c r="J42" i="13"/>
  <c r="J43" i="13"/>
  <c r="I41" i="13"/>
  <c r="I42" i="13"/>
  <c r="I43" i="13"/>
  <c r="J40" i="13"/>
  <c r="I40" i="13"/>
  <c r="F40" i="13"/>
  <c r="F41" i="13"/>
  <c r="F42" i="13"/>
  <c r="F43" i="13"/>
  <c r="E41" i="13"/>
  <c r="E42" i="13"/>
  <c r="E43" i="13"/>
  <c r="E40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26" i="13"/>
  <c r="N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26" i="13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" i="11"/>
  <c r="H2" i="11"/>
  <c r="G2" i="11"/>
  <c r="F2" i="11"/>
  <c r="E2" i="11"/>
  <c r="D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22" i="11"/>
  <c r="B18" i="4"/>
  <c r="G18" i="4"/>
  <c r="F18" i="4"/>
  <c r="E18" i="4"/>
  <c r="D18" i="4"/>
  <c r="C18" i="4"/>
  <c r="B17" i="4"/>
  <c r="G17" i="4"/>
  <c r="F17" i="4"/>
  <c r="E17" i="4"/>
  <c r="D17" i="4"/>
  <c r="C17" i="4"/>
  <c r="L43" i="13"/>
  <c r="K43" i="13"/>
  <c r="H43" i="13"/>
  <c r="G43" i="13"/>
  <c r="D43" i="13"/>
  <c r="C43" i="13"/>
  <c r="L42" i="13"/>
  <c r="K42" i="13"/>
  <c r="H42" i="13"/>
  <c r="G42" i="13"/>
  <c r="D42" i="13"/>
  <c r="C42" i="13"/>
  <c r="L41" i="13"/>
  <c r="K41" i="13"/>
  <c r="H41" i="13"/>
  <c r="G41" i="13"/>
  <c r="D41" i="13"/>
  <c r="C41" i="13"/>
  <c r="L40" i="13"/>
  <c r="K40" i="13"/>
  <c r="H40" i="13"/>
  <c r="G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G30" i="13"/>
  <c r="F30" i="13"/>
  <c r="E30" i="13"/>
  <c r="D30" i="13"/>
  <c r="C30" i="13"/>
  <c r="M29" i="13"/>
  <c r="L29" i="13"/>
  <c r="K29" i="13"/>
  <c r="J29" i="13"/>
  <c r="I29" i="13"/>
  <c r="H29" i="13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A25" i="13"/>
  <c r="B23" i="11"/>
  <c r="C2" i="11"/>
  <c r="H40" i="11"/>
  <c r="G40" i="11"/>
  <c r="F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H27" i="11"/>
  <c r="G27" i="11"/>
  <c r="F27" i="11"/>
  <c r="E27" i="11"/>
  <c r="D27" i="11"/>
  <c r="C27" i="11"/>
  <c r="B27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F24" i="11"/>
  <c r="E24" i="11"/>
  <c r="D24" i="11"/>
  <c r="C24" i="11"/>
  <c r="B24" i="11"/>
  <c r="H23" i="11"/>
  <c r="G23" i="11"/>
  <c r="F23" i="11"/>
  <c r="E23" i="11"/>
  <c r="D23" i="11"/>
  <c r="C23" i="11"/>
  <c r="H22" i="11"/>
  <c r="G22" i="11"/>
  <c r="F22" i="11"/>
  <c r="E22" i="11"/>
  <c r="D22" i="11"/>
  <c r="C22" i="11"/>
  <c r="B22" i="11"/>
</calcChain>
</file>

<file path=xl/sharedStrings.xml><?xml version="1.0" encoding="utf-8"?>
<sst xmlns="http://schemas.openxmlformats.org/spreadsheetml/2006/main" count="263" uniqueCount="100">
  <si>
    <t>AB-64</t>
  </si>
  <si>
    <t>HMP-mock-ill-even</t>
  </si>
  <si>
    <t>mOTUs</t>
  </si>
  <si>
    <t>GOTTCHA</t>
  </si>
  <si>
    <t>HMP-mock-ill-stag</t>
  </si>
  <si>
    <t>LL-S1-results</t>
  </si>
  <si>
    <t>gut-microbiome</t>
  </si>
  <si>
    <t>random-0050-0001</t>
  </si>
  <si>
    <t>random-0050-0100</t>
  </si>
  <si>
    <t>random-0050-1000</t>
  </si>
  <si>
    <t>random-0200-0001</t>
  </si>
  <si>
    <t>random-0200-0100</t>
  </si>
  <si>
    <t>random-0200-1000</t>
  </si>
  <si>
    <t>random-0500-0001</t>
  </si>
  <si>
    <t>random-0500-0100</t>
  </si>
  <si>
    <t>random-0500-1000</t>
  </si>
  <si>
    <t>Dataset</t>
  </si>
  <si>
    <t>Recall</t>
  </si>
  <si>
    <t>Precision</t>
  </si>
  <si>
    <t>SLIMM</t>
  </si>
  <si>
    <t>Kraken</t>
  </si>
  <si>
    <t>Latex Table</t>
  </si>
  <si>
    <t xml:space="preserve">Dataset </t>
  </si>
  <si>
    <t>kraken</t>
  </si>
  <si>
    <t>Average</t>
  </si>
  <si>
    <t>Method</t>
  </si>
  <si>
    <t>STDDEV</t>
  </si>
  <si>
    <t>MEAN</t>
  </si>
  <si>
    <t>Variance</t>
  </si>
  <si>
    <t>Q1</t>
  </si>
  <si>
    <t>Q3</t>
  </si>
  <si>
    <t>Q2(median)</t>
  </si>
  <si>
    <t>SLIMM-NF</t>
  </si>
  <si>
    <t>M1-S001</t>
  </si>
  <si>
    <t>M1-S002</t>
  </si>
  <si>
    <t>M2-S001</t>
  </si>
  <si>
    <t>M2-S002</t>
  </si>
  <si>
    <t>Bowtie2</t>
  </si>
  <si>
    <t>SUM</t>
  </si>
  <si>
    <t>Read Length</t>
  </si>
  <si>
    <t>Abandunce Distribution</t>
  </si>
  <si>
    <t>Type</t>
  </si>
  <si>
    <t>Mock Community</t>
  </si>
  <si>
    <t>Simulated (mimicking)</t>
  </si>
  <si>
    <t>even</t>
  </si>
  <si>
    <t xml:space="preserve">staggered </t>
  </si>
  <si>
    <t>staggered</t>
  </si>
  <si>
    <t>Discription</t>
  </si>
  <si>
    <t>Column1</t>
  </si>
  <si>
    <t>Paired</t>
  </si>
  <si>
    <t>No</t>
  </si>
  <si>
    <t>SRR606249</t>
  </si>
  <si>
    <t>Yes</t>
  </si>
  <si>
    <t>SRR172902</t>
  </si>
  <si>
    <t>SRR172903</t>
  </si>
  <si>
    <t>Simulated (random)</t>
  </si>
  <si>
    <t>Simulated (CAMI Challenge)</t>
  </si>
  <si>
    <t>https://data.cami-challenge.org/participate</t>
  </si>
  <si>
    <t>Number of Reads (Single)</t>
  </si>
  <si>
    <t>Number of Reads (total)</t>
  </si>
  <si>
    <t>Number of Species</t>
  </si>
  <si>
    <t>mock community dataset  from the Human Microbiome Project (HMP) containing genomes of 22 microorganisms (DOI: 10.1038/nature06244)</t>
  </si>
  <si>
    <t>mock community dataset  from the Human Microbiome Project (HMP) containing genomes of 22 microorganisms (DOI:10.1186/1471-2105-15-S9-S14)</t>
  </si>
  <si>
    <t>simulated datasets resembling  a metagenome obtained from human gut sample during the HMP</t>
  </si>
  <si>
    <t>simulated datasets resembling  a a freshwater metagenome dataset from Lake Lanier (DOI: 10.1128/AEM.00107-11)</t>
  </si>
  <si>
    <t>Medium complexity CAMI (The Critical Assessment of Metagenome Interpretation) challenge toy datasets which are publicly available at https://data.cami-challenge.org/participate.</t>
  </si>
  <si>
    <t>randomly created microbiomes (50 organisms, abundance range 1 to 100)</t>
  </si>
  <si>
    <t>randomly created microbiomes (50 organisms, abundance range 1 to 1000)</t>
  </si>
  <si>
    <t>randomly created microbiomes (50 organisms, no difference in abundance )</t>
  </si>
  <si>
    <t>randomly created microbiomes (200 organisms, no difference in abundance )</t>
  </si>
  <si>
    <t>randomly created microbiomes (200 organisms, abundance range 1 to 100)</t>
  </si>
  <si>
    <t>randomly created microbiomes (500 organisms, no difference in abundance )</t>
  </si>
  <si>
    <t>randomly created microbiomes (500 organisms, abundance range 1 to 100)</t>
  </si>
  <si>
    <t>randomly created microbiomes (500 organisms, abundance range 1 to 1000)</t>
  </si>
  <si>
    <t>randomly created microbiomes (200 organisms, abundance range 1 to 1000)</t>
  </si>
  <si>
    <t>F1</t>
  </si>
  <si>
    <t>Yara-S2</t>
  </si>
  <si>
    <t>MG01</t>
  </si>
  <si>
    <t>MG02</t>
  </si>
  <si>
    <t>MG03</t>
  </si>
  <si>
    <t>MG04</t>
  </si>
  <si>
    <t>MG05</t>
  </si>
  <si>
    <t>MG06</t>
  </si>
  <si>
    <t>MG07</t>
  </si>
  <si>
    <t>MG08</t>
  </si>
  <si>
    <t>MG09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</si>
  <si>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</si>
  <si>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</si>
  <si>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</si>
  <si>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</si>
  <si>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</si>
  <si>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</si>
  <si>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</si>
  <si>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</si>
  <si>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</si>
  <si>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Number of Reads</t>
  </si>
  <si>
    <t>\multirow{3}{*}{Mock}</t>
  </si>
  <si>
    <t>\multirow{9}{*}{Rand.Sim}</t>
  </si>
  <si>
    <t>\multirow{4}{*}{CAMI}</t>
  </si>
  <si>
    <t>\multirow{2}{*}{Mimic.Sim}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</si>
</sst>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9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3" fontId="4" fillId="0" borderId="0" xfId="0" applyNumberFormat="1" applyFont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423" applyFont="1" applyBorder="1"/>
    <xf numFmtId="0" fontId="5" fillId="0" borderId="1" xfId="0" applyFont="1" applyBorder="1" applyAlignment="1">
      <alignment wrapText="1"/>
    </xf>
    <xf numFmtId="167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 shrinkToFit="1"/>
    </xf>
    <xf numFmtId="0" fontId="0" fillId="0" borderId="0" xfId="0" applyAlignment="1">
      <alignment wrapText="1" shrinkToFit="1"/>
    </xf>
  </cellXfs>
  <cellStyles count="698">
    <cellStyle name="Comma" xfId="42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Normal" xfId="0" builtinId="0"/>
  </cellStyles>
  <dxfs count="26"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1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1" readingOrder="0"/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justifyLastLine="0" shrinkToFit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sz val="13"/>
        <color rgb="FF222222"/>
        <name val="Verdana"/>
        <scheme val="none"/>
      </font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justifyLastLine="0" shrinkToFit="0"/>
    </dxf>
    <dxf>
      <font>
        <sz val="13"/>
        <color rgb="FF222222"/>
        <name val="Verdana"/>
        <scheme val="none"/>
      </font>
      <numFmt numFmtId="3" formatCode="#,##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13" displayName="Table13" ref="B1:J22" totalsRowCount="1" headerRowDxfId="25">
  <tableColumns count="9">
    <tableColumn id="1" name="Dataset " totalsRowFunction="custom" dataDxfId="24" totalsRowDxfId="8">
      <totalsRowFormula>CONCATENATE(B1, " &amp; ")</totalsRowFormula>
    </tableColumn>
    <tableColumn id="11" name="Number of Reads" totalsRowFunction="custom" dataDxfId="23" totalsRowDxfId="7">
      <totalsRowFormula>CONCATENATE(C1, " &amp; ")</totalsRowFormula>
    </tableColumn>
    <tableColumn id="3" name="Read Length" totalsRowFunction="custom" totalsRowDxfId="6">
      <totalsRowFormula>CONCATENATE(D1, " &amp; ")</totalsRowFormula>
    </tableColumn>
    <tableColumn id="9" name="Paired" totalsRowFunction="custom" totalsRowDxfId="5">
      <totalsRowFormula>CONCATENATE(E1, " &amp; ")</totalsRowFormula>
    </tableColumn>
    <tableColumn id="12" name="Number of Species" totalsRowFunction="custom" totalsRowDxfId="4">
      <totalsRowFormula>CONCATENATE(F1, " &amp; ")</totalsRowFormula>
    </tableColumn>
    <tableColumn id="4" name="Abandunce Distribution" totalsRowFunction="custom" totalsRowDxfId="3">
      <totalsRowFormula>CONCATENATE(G1, " &amp; ")</totalsRowFormula>
    </tableColumn>
    <tableColumn id="5" name="Type" totalsRowFunction="custom" totalsRowDxfId="2">
      <totalsRowFormula>CONCATENATE(H1, "  \\ \hline ")</totalsRowFormula>
    </tableColumn>
    <tableColumn id="6" name="Discription" dataDxfId="9" totalsRowDxfId="1"/>
    <tableColumn id="7" name="Column1" totalsRowDxfId="0"/>
  </tableColumns>
  <tableStyleInfo name="TableStyleLight1" showFirstColumn="1" showLastColumn="0" showRowStripes="1" showColumnStripes="0"/>
</table>
</file>

<file path=xl/tables/table2.xml><?xml version="1.0" encoding="utf-8"?>
<table xmlns="http://schemas.openxmlformats.org/spreadsheetml/2006/main" id="1" name="Table1" displayName="Table1" ref="B1:K19" totalsRowShown="0" headerRowDxfId="22">
  <tableColumns count="10">
    <tableColumn id="1" name="Dataset " totalsRowDxfId="21"/>
    <tableColumn id="2" name="Number of Reads (Single)" totalsRowDxfId="20"/>
    <tableColumn id="11" name="Number of Reads (total)" dataDxfId="19" totalsRowDxfId="18"/>
    <tableColumn id="3" name="Read Length" totalsRowDxfId="17"/>
    <tableColumn id="9" name="Paired" totalsRowDxfId="16"/>
    <tableColumn id="12" name="Number of Species" totalsRowDxfId="15"/>
    <tableColumn id="4" name="Abandunce Distribution" totalsRowDxfId="14"/>
    <tableColumn id="5" name="Type" totalsRowDxfId="13"/>
    <tableColumn id="6" name="Discription" dataDxfId="12" totalsRowDxfId="11"/>
    <tableColumn id="7" name="Column1" totalsRowDxfId="1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showRuler="0" zoomScale="125" zoomScaleNormal="125" zoomScalePageLayoutView="125" workbookViewId="0">
      <selection activeCell="J5" sqref="J5"/>
    </sheetView>
  </sheetViews>
  <sheetFormatPr baseColWidth="10" defaultRowHeight="15" x14ac:dyDescent="0"/>
  <cols>
    <col min="2" max="2" width="18.1640625" customWidth="1"/>
    <col min="3" max="3" width="12.33203125" customWidth="1"/>
    <col min="4" max="4" width="8.33203125" customWidth="1"/>
    <col min="5" max="5" width="6.1640625" customWidth="1"/>
    <col min="6" max="6" width="9.33203125" customWidth="1"/>
    <col min="7" max="7" width="10.83203125" customWidth="1"/>
    <col min="8" max="8" width="24" customWidth="1"/>
    <col min="9" max="9" width="68.5" style="24" customWidth="1"/>
    <col min="10" max="10" width="51.6640625" customWidth="1"/>
  </cols>
  <sheetData>
    <row r="1" spans="1:10" s="8" customFormat="1" ht="45">
      <c r="A1" s="13" t="s">
        <v>22</v>
      </c>
      <c r="B1" s="8" t="s">
        <v>22</v>
      </c>
      <c r="C1" s="8" t="s">
        <v>95</v>
      </c>
      <c r="D1" s="8" t="s">
        <v>39</v>
      </c>
      <c r="E1" s="8" t="s">
        <v>49</v>
      </c>
      <c r="F1" s="8" t="s">
        <v>60</v>
      </c>
      <c r="G1" s="8" t="s">
        <v>40</v>
      </c>
      <c r="H1" s="8" t="s">
        <v>41</v>
      </c>
      <c r="I1" s="24" t="s">
        <v>47</v>
      </c>
      <c r="J1" s="8" t="s">
        <v>48</v>
      </c>
    </row>
    <row r="2" spans="1:10" ht="30">
      <c r="A2" t="s">
        <v>77</v>
      </c>
      <c r="B2" t="s">
        <v>0</v>
      </c>
      <c r="C2" s="6" t="str">
        <f>CONCATENATE(ROUND((Table1[[#This Row],[Number of Reads (total)]]/1000000), 2), " M")</f>
        <v>109.63 M</v>
      </c>
      <c r="D2">
        <f>Table1[[#This Row],[Read Length]]</f>
        <v>75</v>
      </c>
      <c r="E2" t="str">
        <f>Table1[[#This Row],[Paired]]</f>
        <v>Yes</v>
      </c>
      <c r="F2">
        <f>Table1[[#This Row],[Number of Species]]</f>
        <v>64</v>
      </c>
      <c r="G2" t="str">
        <f>Table1[[#This Row],[Abandunce Distribution]]</f>
        <v>even</v>
      </c>
      <c r="H2" t="str">
        <f>Table1[[#This Row],[Type]]</f>
        <v>Mock Community</v>
      </c>
      <c r="I2" s="24" t="str">
        <f>Table1[[#This Row],[Discription]]</f>
        <v>mock community dataset  from the Human Microbiome Project (HMP) containing genomes of 22 microorganisms (DOI:10.1186/1471-2105-15-S9-S14)</v>
      </c>
      <c r="J2" s="6" t="s">
        <v>51</v>
      </c>
    </row>
    <row r="3" spans="1:10" ht="30">
      <c r="A3" t="s">
        <v>78</v>
      </c>
      <c r="B3" t="s">
        <v>1</v>
      </c>
      <c r="C3" s="6" t="str">
        <f>CONCATENATE(ROUND((Table1[[#This Row],[Number of Reads (total)]]/1000000), 2), " M")</f>
        <v>6.56 M</v>
      </c>
      <c r="D3">
        <f>Table1[[#This Row],[Read Length]]</f>
        <v>75</v>
      </c>
      <c r="E3" t="str">
        <f>Table1[[#This Row],[Paired]]</f>
        <v>No</v>
      </c>
      <c r="F3">
        <f>Table1[[#This Row],[Number of Species]]</f>
        <v>21</v>
      </c>
      <c r="G3" t="str">
        <f>Table1[[#This Row],[Abandunce Distribution]]</f>
        <v>even</v>
      </c>
      <c r="H3" t="str">
        <f>Table1[[#This Row],[Type]]</f>
        <v>Mock Community</v>
      </c>
      <c r="I3" s="24" t="str">
        <f>Table1[[#This Row],[Discription]]</f>
        <v>mock community dataset  from the Human Microbiome Project (HMP) containing genomes of 22 microorganisms (DOI: 10.1038/nature06244)</v>
      </c>
      <c r="J3" s="6" t="s">
        <v>54</v>
      </c>
    </row>
    <row r="4" spans="1:10" ht="30">
      <c r="A4" t="s">
        <v>79</v>
      </c>
      <c r="B4" t="s">
        <v>4</v>
      </c>
      <c r="C4" s="6" t="str">
        <f>CONCATENATE(ROUND((Table1[[#This Row],[Number of Reads (total)]]/1000000), 2), " M")</f>
        <v>7.93 M</v>
      </c>
      <c r="D4">
        <f>Table1[[#This Row],[Read Length]]</f>
        <v>75</v>
      </c>
      <c r="E4" t="str">
        <f>Table1[[#This Row],[Paired]]</f>
        <v>No</v>
      </c>
      <c r="F4">
        <f>Table1[[#This Row],[Number of Species]]</f>
        <v>21</v>
      </c>
      <c r="G4" t="str">
        <f>Table1[[#This Row],[Abandunce Distribution]]</f>
        <v>staggered</v>
      </c>
      <c r="H4" t="str">
        <f>Table1[[#This Row],[Type]]</f>
        <v>Mock Community</v>
      </c>
      <c r="I4" s="24" t="str">
        <f>Table1[[#This Row],[Discription]]</f>
        <v>mock community dataset  from the Human Microbiome Project (HMP) containing genomes of 22 microorganisms (DOI: 10.1038/nature06244)</v>
      </c>
      <c r="J4" s="6" t="s">
        <v>53</v>
      </c>
    </row>
    <row r="5" spans="1:10" ht="30">
      <c r="A5" t="s">
        <v>80</v>
      </c>
      <c r="B5" t="s">
        <v>6</v>
      </c>
      <c r="C5" s="6" t="str">
        <f>CONCATENATE(ROUND((Table1[[#This Row],[Number of Reads (total)]]/1000000), 2), " M")</f>
        <v>18.38 M</v>
      </c>
      <c r="D5">
        <f>Table1[[#This Row],[Read Length]]</f>
        <v>100</v>
      </c>
      <c r="E5" t="str">
        <f>Table1[[#This Row],[Paired]]</f>
        <v>Yes</v>
      </c>
      <c r="F5">
        <f>Table1[[#This Row],[Number of Species]]</f>
        <v>40</v>
      </c>
      <c r="G5" t="str">
        <f>Table1[[#This Row],[Abandunce Distribution]]</f>
        <v xml:space="preserve">staggered </v>
      </c>
      <c r="H5" t="str">
        <f>Table1[[#This Row],[Type]]</f>
        <v>Simulated (mimicking)</v>
      </c>
      <c r="I5" s="24" t="str">
        <f>Table1[[#This Row],[Discription]]</f>
        <v>simulated datasets resembling  a metagenome obtained from human gut sample during the HMP</v>
      </c>
    </row>
    <row r="6" spans="1:10" ht="30">
      <c r="A6" t="s">
        <v>81</v>
      </c>
      <c r="B6" t="s">
        <v>5</v>
      </c>
      <c r="C6" s="6" t="str">
        <f>CONCATENATE(ROUND((Table1[[#This Row],[Number of Reads (total)]]/1000000), 2), " M")</f>
        <v>18.38 M</v>
      </c>
      <c r="D6">
        <f>Table1[[#This Row],[Read Length]]</f>
        <v>100</v>
      </c>
      <c r="E6" t="str">
        <f>Table1[[#This Row],[Paired]]</f>
        <v>Yes</v>
      </c>
      <c r="F6">
        <f>Table1[[#This Row],[Number of Species]]</f>
        <v>134</v>
      </c>
      <c r="G6" t="str">
        <f>Table1[[#This Row],[Abandunce Distribution]]</f>
        <v>staggered</v>
      </c>
      <c r="H6" t="str">
        <f>Table1[[#This Row],[Type]]</f>
        <v>Simulated (mimicking)</v>
      </c>
      <c r="I6" s="24" t="str">
        <f>Table1[[#This Row],[Discription]]</f>
        <v>simulated datasets resembling  a a freshwater metagenome dataset from Lake Lanier (DOI: 10.1128/AEM.00107-11)</v>
      </c>
      <c r="J6" s="6"/>
    </row>
    <row r="7" spans="1:10" ht="17">
      <c r="A7" t="s">
        <v>82</v>
      </c>
      <c r="B7" t="s">
        <v>7</v>
      </c>
      <c r="C7" s="6" t="str">
        <f>CONCATENATE(ROUND((Table1[[#This Row],[Number of Reads (total)]]/1000000), 2), " M")</f>
        <v>18.38 M</v>
      </c>
      <c r="D7">
        <f>Table1[[#This Row],[Read Length]]</f>
        <v>100</v>
      </c>
      <c r="E7" t="str">
        <f>Table1[[#This Row],[Paired]]</f>
        <v>Yes</v>
      </c>
      <c r="F7">
        <f>Table1[[#This Row],[Number of Species]]</f>
        <v>50</v>
      </c>
      <c r="G7" t="str">
        <f>Table1[[#This Row],[Abandunce Distribution]]</f>
        <v>staggered</v>
      </c>
      <c r="H7" t="str">
        <f>Table1[[#This Row],[Type]]</f>
        <v>Simulated (random)</v>
      </c>
      <c r="I7" s="24" t="str">
        <f>Table1[[#This Row],[Discription]]</f>
        <v>randomly created microbiomes (50 organisms, no difference in abundance )</v>
      </c>
      <c r="J7" s="6"/>
    </row>
    <row r="8" spans="1:10" ht="17">
      <c r="A8" t="s">
        <v>83</v>
      </c>
      <c r="B8" t="s">
        <v>8</v>
      </c>
      <c r="C8" s="6" t="str">
        <f>CONCATENATE(ROUND((Table1[[#This Row],[Number of Reads (total)]]/1000000), 2), " M")</f>
        <v>18.38 M</v>
      </c>
      <c r="D8">
        <f>Table1[[#This Row],[Read Length]]</f>
        <v>100</v>
      </c>
      <c r="E8" t="str">
        <f>Table1[[#This Row],[Paired]]</f>
        <v>Yes</v>
      </c>
      <c r="F8">
        <f>Table1[[#This Row],[Number of Species]]</f>
        <v>50</v>
      </c>
      <c r="G8" t="str">
        <f>Table1[[#This Row],[Abandunce Distribution]]</f>
        <v>staggered</v>
      </c>
      <c r="H8" t="str">
        <f>Table1[[#This Row],[Type]]</f>
        <v>Simulated (random)</v>
      </c>
      <c r="I8" s="24" t="str">
        <f>Table1[[#This Row],[Discription]]</f>
        <v>randomly created microbiomes (50 organisms, abundance range 1 to 100)</v>
      </c>
      <c r="J8" s="6"/>
    </row>
    <row r="9" spans="1:10" ht="17">
      <c r="A9" t="s">
        <v>84</v>
      </c>
      <c r="B9" t="s">
        <v>9</v>
      </c>
      <c r="C9" s="6" t="str">
        <f>CONCATENATE(ROUND((Table1[[#This Row],[Number of Reads (total)]]/1000000), 2), " M")</f>
        <v>18.38 M</v>
      </c>
      <c r="D9">
        <f>Table1[[#This Row],[Read Length]]</f>
        <v>100</v>
      </c>
      <c r="E9" t="str">
        <f>Table1[[#This Row],[Paired]]</f>
        <v>Yes</v>
      </c>
      <c r="F9">
        <f>Table1[[#This Row],[Number of Species]]</f>
        <v>50</v>
      </c>
      <c r="G9" t="str">
        <f>Table1[[#This Row],[Abandunce Distribution]]</f>
        <v>staggered</v>
      </c>
      <c r="H9" t="str">
        <f>Table1[[#This Row],[Type]]</f>
        <v>Simulated (random)</v>
      </c>
      <c r="I9" s="24" t="str">
        <f>Table1[[#This Row],[Discription]]</f>
        <v>randomly created microbiomes (50 organisms, abundance range 1 to 1000)</v>
      </c>
      <c r="J9" s="6"/>
    </row>
    <row r="10" spans="1:10" ht="17">
      <c r="A10" t="s">
        <v>85</v>
      </c>
      <c r="B10" t="s">
        <v>10</v>
      </c>
      <c r="C10" s="6" t="str">
        <f>CONCATENATE(ROUND((Table1[[#This Row],[Number of Reads (total)]]/1000000), 2), " M")</f>
        <v>18.38 M</v>
      </c>
      <c r="D10">
        <f>Table1[[#This Row],[Read Length]]</f>
        <v>100</v>
      </c>
      <c r="E10" t="str">
        <f>Table1[[#This Row],[Paired]]</f>
        <v>Yes</v>
      </c>
      <c r="F10">
        <f>Table1[[#This Row],[Number of Species]]</f>
        <v>200</v>
      </c>
      <c r="G10" t="str">
        <f>Table1[[#This Row],[Abandunce Distribution]]</f>
        <v>even</v>
      </c>
      <c r="H10" t="str">
        <f>Table1[[#This Row],[Type]]</f>
        <v>Simulated (random)</v>
      </c>
      <c r="I10" s="24" t="str">
        <f>Table1[[#This Row],[Discription]]</f>
        <v>randomly created microbiomes (200 organisms, no difference in abundance )</v>
      </c>
      <c r="J10" s="6"/>
    </row>
    <row r="11" spans="1:10" ht="17">
      <c r="A11" t="s">
        <v>86</v>
      </c>
      <c r="B11" t="s">
        <v>11</v>
      </c>
      <c r="C11" s="6" t="str">
        <f>CONCATENATE(ROUND((Table1[[#This Row],[Number of Reads (total)]]/1000000), 2), " M")</f>
        <v>18.38 M</v>
      </c>
      <c r="D11">
        <f>Table1[[#This Row],[Read Length]]</f>
        <v>100</v>
      </c>
      <c r="E11" t="str">
        <f>Table1[[#This Row],[Paired]]</f>
        <v>Yes</v>
      </c>
      <c r="F11">
        <f>Table1[[#This Row],[Number of Species]]</f>
        <v>200</v>
      </c>
      <c r="G11" t="str">
        <f>Table1[[#This Row],[Abandunce Distribution]]</f>
        <v>staggered</v>
      </c>
      <c r="H11" t="str">
        <f>Table1[[#This Row],[Type]]</f>
        <v>Simulated (random)</v>
      </c>
      <c r="I11" s="24" t="str">
        <f>Table1[[#This Row],[Discription]]</f>
        <v>randomly created microbiomes (200 organisms, abundance range 1 to 100)</v>
      </c>
      <c r="J11" s="6"/>
    </row>
    <row r="12" spans="1:10" ht="17">
      <c r="A12" t="s">
        <v>87</v>
      </c>
      <c r="B12" t="s">
        <v>12</v>
      </c>
      <c r="C12" s="6" t="str">
        <f>CONCATENATE(ROUND((Table1[[#This Row],[Number of Reads (total)]]/1000000), 2), " M")</f>
        <v>18.38 M</v>
      </c>
      <c r="D12">
        <f>Table1[[#This Row],[Read Length]]</f>
        <v>100</v>
      </c>
      <c r="E12" t="str">
        <f>Table1[[#This Row],[Paired]]</f>
        <v>Yes</v>
      </c>
      <c r="F12">
        <f>Table1[[#This Row],[Number of Species]]</f>
        <v>200</v>
      </c>
      <c r="G12" t="str">
        <f>Table1[[#This Row],[Abandunce Distribution]]</f>
        <v>staggered</v>
      </c>
      <c r="H12" t="str">
        <f>Table1[[#This Row],[Type]]</f>
        <v>Simulated (random)</v>
      </c>
      <c r="I12" s="24" t="str">
        <f>Table1[[#This Row],[Discription]]</f>
        <v>randomly created microbiomes (200 organisms, abundance range 1 to 1000)</v>
      </c>
      <c r="J12" s="6"/>
    </row>
    <row r="13" spans="1:10" ht="17">
      <c r="A13" t="s">
        <v>88</v>
      </c>
      <c r="B13" t="s">
        <v>13</v>
      </c>
      <c r="C13" s="6" t="str">
        <f>CONCATENATE(ROUND((Table1[[#This Row],[Number of Reads (total)]]/1000000), 2), " M")</f>
        <v>18.38 M</v>
      </c>
      <c r="D13">
        <f>Table1[[#This Row],[Read Length]]</f>
        <v>100</v>
      </c>
      <c r="E13" t="str">
        <f>Table1[[#This Row],[Paired]]</f>
        <v>Yes</v>
      </c>
      <c r="F13">
        <f>Table1[[#This Row],[Number of Species]]</f>
        <v>500</v>
      </c>
      <c r="G13" t="str">
        <f>Table1[[#This Row],[Abandunce Distribution]]</f>
        <v>even</v>
      </c>
      <c r="H13" t="str">
        <f>Table1[[#This Row],[Type]]</f>
        <v>Simulated (random)</v>
      </c>
      <c r="I13" s="24" t="str">
        <f>Table1[[#This Row],[Discription]]</f>
        <v>randomly created microbiomes (500 organisms, no difference in abundance )</v>
      </c>
      <c r="J13" s="6"/>
    </row>
    <row r="14" spans="1:10" ht="17">
      <c r="A14" t="s">
        <v>89</v>
      </c>
      <c r="B14" t="s">
        <v>14</v>
      </c>
      <c r="C14" s="6" t="str">
        <f>CONCATENATE(ROUND((Table1[[#This Row],[Number of Reads (total)]]/1000000), 2), " M")</f>
        <v>18.38 M</v>
      </c>
      <c r="D14">
        <f>Table1[[#This Row],[Read Length]]</f>
        <v>100</v>
      </c>
      <c r="E14" t="str">
        <f>Table1[[#This Row],[Paired]]</f>
        <v>Yes</v>
      </c>
      <c r="F14">
        <f>Table1[[#This Row],[Number of Species]]</f>
        <v>500</v>
      </c>
      <c r="G14" t="str">
        <f>Table1[[#This Row],[Abandunce Distribution]]</f>
        <v>staggered</v>
      </c>
      <c r="H14" t="str">
        <f>Table1[[#This Row],[Type]]</f>
        <v>Simulated (random)</v>
      </c>
      <c r="I14" s="24" t="str">
        <f>Table1[[#This Row],[Discription]]</f>
        <v>randomly created microbiomes (500 organisms, abundance range 1 to 100)</v>
      </c>
      <c r="J14" s="6"/>
    </row>
    <row r="15" spans="1:10" ht="17">
      <c r="A15" t="s">
        <v>90</v>
      </c>
      <c r="B15" t="s">
        <v>15</v>
      </c>
      <c r="C15" s="6" t="str">
        <f>CONCATENATE(ROUND((Table1[[#This Row],[Number of Reads (total)]]/1000000), 2), " M")</f>
        <v>18.38 M</v>
      </c>
      <c r="D15">
        <f>Table1[[#This Row],[Read Length]]</f>
        <v>100</v>
      </c>
      <c r="E15" t="str">
        <f>Table1[[#This Row],[Paired]]</f>
        <v>Yes</v>
      </c>
      <c r="F15">
        <f>Table1[[#This Row],[Number of Species]]</f>
        <v>500</v>
      </c>
      <c r="G15" t="str">
        <f>Table1[[#This Row],[Abandunce Distribution]]</f>
        <v>staggered</v>
      </c>
      <c r="H15" t="str">
        <f>Table1[[#This Row],[Type]]</f>
        <v>Simulated (random)</v>
      </c>
      <c r="I15" s="24" t="str">
        <f>Table1[[#This Row],[Discription]]</f>
        <v>randomly created microbiomes (500 organisms, abundance range 1 to 1000)</v>
      </c>
      <c r="J15" s="6" t="s">
        <v>57</v>
      </c>
    </row>
    <row r="16" spans="1:10" ht="45">
      <c r="A16" t="s">
        <v>91</v>
      </c>
      <c r="B16" s="1" t="s">
        <v>33</v>
      </c>
      <c r="C16" s="6" t="str">
        <f>CONCATENATE(ROUND((Table1[[#This Row],[Number of Reads (total)]]/1000000), 2), " M")</f>
        <v>7.44 M</v>
      </c>
      <c r="D16">
        <f>Table1[[#This Row],[Read Length]]</f>
        <v>100</v>
      </c>
      <c r="E16" t="str">
        <f>Table1[[#This Row],[Paired]]</f>
        <v>Yes</v>
      </c>
      <c r="F16">
        <f>Table1[[#This Row],[Number of Species]]</f>
        <v>199</v>
      </c>
      <c r="G16" t="str">
        <f>Table1[[#This Row],[Abandunce Distribution]]</f>
        <v>staggered</v>
      </c>
      <c r="H16" t="str">
        <f>Table1[[#This Row],[Type]]</f>
        <v>Simulated (CAMI Challenge)</v>
      </c>
      <c r="I16" s="24" t="str">
        <f>Table1[[#This Row],[Discription]]</f>
        <v>Medium complexity CAMI (The Critical Assessment of Metagenome Interpretation) challenge toy datasets which are publicly available at https://data.cami-challenge.org/participate.</v>
      </c>
      <c r="J16" s="6" t="s">
        <v>57</v>
      </c>
    </row>
    <row r="17" spans="1:10" ht="45">
      <c r="A17" t="s">
        <v>92</v>
      </c>
      <c r="B17" s="1" t="s">
        <v>34</v>
      </c>
      <c r="C17" s="6" t="str">
        <f>CONCATENATE(ROUND((Table1[[#This Row],[Number of Reads (total)]]/1000000), 2), " M")</f>
        <v>7.43 M</v>
      </c>
      <c r="D17">
        <f>Table1[[#This Row],[Read Length]]</f>
        <v>100</v>
      </c>
      <c r="E17" t="str">
        <f>Table1[[#This Row],[Paired]]</f>
        <v>Yes</v>
      </c>
      <c r="F17">
        <f>Table1[[#This Row],[Number of Species]]</f>
        <v>199</v>
      </c>
      <c r="G17" t="str">
        <f>Table1[[#This Row],[Abandunce Distribution]]</f>
        <v>staggered</v>
      </c>
      <c r="H17" t="str">
        <f>Table1[[#This Row],[Type]]</f>
        <v>Simulated (CAMI Challenge)</v>
      </c>
      <c r="I17" s="24" t="str">
        <f>Table1[[#This Row],[Discription]]</f>
        <v>Medium complexity CAMI (The Critical Assessment of Metagenome Interpretation) challenge toy datasets which are publicly available at https://data.cami-challenge.org/participate.</v>
      </c>
      <c r="J17" s="6" t="s">
        <v>57</v>
      </c>
    </row>
    <row r="18" spans="1:10" ht="45">
      <c r="A18" t="s">
        <v>93</v>
      </c>
      <c r="B18" s="1" t="s">
        <v>35</v>
      </c>
      <c r="C18" s="6" t="str">
        <f>CONCATENATE(ROUND((Table1[[#This Row],[Number of Reads (total)]]/1000000), 2), " M")</f>
        <v>149.14 M</v>
      </c>
      <c r="D18">
        <f>Table1[[#This Row],[Read Length]]</f>
        <v>100</v>
      </c>
      <c r="E18" t="str">
        <f>Table1[[#This Row],[Paired]]</f>
        <v>Yes</v>
      </c>
      <c r="F18">
        <f>Table1[[#This Row],[Number of Species]]</f>
        <v>199</v>
      </c>
      <c r="G18" t="str">
        <f>Table1[[#This Row],[Abandunce Distribution]]</f>
        <v>staggered</v>
      </c>
      <c r="H18" t="str">
        <f>Table1[[#This Row],[Type]]</f>
        <v>Simulated (CAMI Challenge)</v>
      </c>
      <c r="I18" s="24" t="str">
        <f>Table1[[#This Row],[Discription]]</f>
        <v>Medium complexity CAMI (The Critical Assessment of Metagenome Interpretation) challenge toy datasets which are publicly available at https://data.cami-challenge.org/participate.</v>
      </c>
      <c r="J18" s="6" t="s">
        <v>57</v>
      </c>
    </row>
    <row r="19" spans="1:10" ht="45">
      <c r="A19" t="s">
        <v>94</v>
      </c>
      <c r="B19" s="7" t="s">
        <v>36</v>
      </c>
      <c r="C19" s="6" t="str">
        <f>CONCATENATE(ROUND((Table1[[#This Row],[Number of Reads (total)]]/1000000), 2), " M")</f>
        <v>149.03 M</v>
      </c>
      <c r="D19">
        <f>Table1[[#This Row],[Read Length]]</f>
        <v>100</v>
      </c>
      <c r="E19" t="str">
        <f>Table1[[#This Row],[Paired]]</f>
        <v>Yes</v>
      </c>
      <c r="F19">
        <f>Table1[[#This Row],[Number of Species]]</f>
        <v>199</v>
      </c>
      <c r="G19" t="str">
        <f>Table1[[#This Row],[Abandunce Distribution]]</f>
        <v>staggered</v>
      </c>
      <c r="H19" t="str">
        <f>Table1[[#This Row],[Type]]</f>
        <v>Simulated (CAMI Challenge)</v>
      </c>
      <c r="I19" s="24" t="str">
        <f>Table1[[#This Row],[Discription]]</f>
        <v>Medium complexity CAMI (The Critical Assessment of Metagenome Interpretation) challenge toy datasets which are publicly available at https://data.cami-challenge.org/participate.</v>
      </c>
      <c r="J19" s="6" t="s">
        <v>57</v>
      </c>
    </row>
    <row r="20" spans="1:10" ht="17">
      <c r="B20" s="7"/>
      <c r="C20" s="6"/>
      <c r="I20" s="23"/>
      <c r="J20" s="6"/>
    </row>
    <row r="21" spans="1:10" ht="17">
      <c r="B21" s="7"/>
      <c r="C21" s="6"/>
      <c r="I21" s="23"/>
      <c r="J21" s="6"/>
    </row>
    <row r="22" spans="1:10">
      <c r="A22" s="11" t="str">
        <f>CONCATENATE(A1, " &amp; ")</f>
        <v xml:space="preserve">Dataset  &amp; </v>
      </c>
      <c r="B22" s="11" t="str">
        <f>CONCATENATE(B1, " &amp; ")</f>
        <v xml:space="preserve">Dataset  &amp; </v>
      </c>
      <c r="C22" s="11" t="str">
        <f t="shared" ref="C22:G22" si="0">CONCATENATE(C1, " &amp; ")</f>
        <v xml:space="preserve">Number of Reads &amp; </v>
      </c>
      <c r="D22" s="11" t="str">
        <f t="shared" si="0"/>
        <v xml:space="preserve">Read Length &amp; </v>
      </c>
      <c r="E22" s="11" t="str">
        <f t="shared" si="0"/>
        <v xml:space="preserve">Paired &amp; </v>
      </c>
      <c r="F22" s="11" t="str">
        <f t="shared" si="0"/>
        <v xml:space="preserve">Number of Species &amp; </v>
      </c>
      <c r="G22" s="11" t="str">
        <f t="shared" si="0"/>
        <v xml:space="preserve">Abandunce Distribution &amp; </v>
      </c>
      <c r="H22" s="10" t="str">
        <f>CONCATENATE(H1, "  \\ \hline ")</f>
        <v xml:space="preserve">Type  \\ \hline </v>
      </c>
      <c r="I22" s="23"/>
      <c r="J22" s="11"/>
    </row>
    <row r="23" spans="1:10">
      <c r="A23" s="11" t="str">
        <f t="shared" ref="A23:A40" si="1">CONCATENATE(A2, " &amp; ")</f>
        <v xml:space="preserve">MG01 &amp; </v>
      </c>
      <c r="B23" s="11" t="str">
        <f>CONCATENATE(B2, " &amp; ")</f>
        <v xml:space="preserve">AB-64 &amp; </v>
      </c>
      <c r="C23" s="11" t="str">
        <f t="shared" ref="B23:G38" si="2">CONCATENATE(C2, " &amp; ")</f>
        <v xml:space="preserve">109.63 M &amp; </v>
      </c>
      <c r="D23" s="11" t="str">
        <f t="shared" si="2"/>
        <v xml:space="preserve">75 &amp; </v>
      </c>
      <c r="E23" s="11" t="str">
        <f t="shared" si="2"/>
        <v xml:space="preserve">Yes &amp; </v>
      </c>
      <c r="F23" s="11" t="str">
        <f t="shared" si="2"/>
        <v xml:space="preserve">64 &amp; </v>
      </c>
      <c r="G23" s="11" t="str">
        <f t="shared" si="2"/>
        <v xml:space="preserve">even &amp; </v>
      </c>
      <c r="H23" s="11" t="str">
        <f t="shared" ref="H23:H40" si="3">CONCATENATE(H2, "  \\ \hline ")</f>
        <v xml:space="preserve">Mock Community  \\ \hline </v>
      </c>
    </row>
    <row r="24" spans="1:10">
      <c r="A24" s="11" t="str">
        <f t="shared" si="1"/>
        <v xml:space="preserve">MG02 &amp; </v>
      </c>
      <c r="B24" s="11" t="str">
        <f t="shared" si="2"/>
        <v xml:space="preserve">HMP-mock-ill-even &amp; </v>
      </c>
      <c r="C24" s="11" t="str">
        <f t="shared" si="2"/>
        <v xml:space="preserve">6.56 M &amp; </v>
      </c>
      <c r="D24" s="11" t="str">
        <f t="shared" si="2"/>
        <v xml:space="preserve">75 &amp; </v>
      </c>
      <c r="E24" s="11" t="str">
        <f t="shared" si="2"/>
        <v xml:space="preserve">No &amp; </v>
      </c>
      <c r="F24" s="11" t="str">
        <f t="shared" si="2"/>
        <v xml:space="preserve">21 &amp; </v>
      </c>
      <c r="G24" s="11" t="str">
        <f t="shared" si="2"/>
        <v xml:space="preserve">even &amp; </v>
      </c>
      <c r="H24" s="11" t="str">
        <f t="shared" si="3"/>
        <v xml:space="preserve">Mock Community  \\ \hline </v>
      </c>
    </row>
    <row r="25" spans="1:10">
      <c r="A25" s="11" t="str">
        <f t="shared" si="1"/>
        <v xml:space="preserve">MG03 &amp; </v>
      </c>
      <c r="B25" s="11" t="str">
        <f t="shared" si="2"/>
        <v xml:space="preserve">HMP-mock-ill-stag &amp; </v>
      </c>
      <c r="C25" s="11" t="str">
        <f t="shared" si="2"/>
        <v xml:space="preserve">7.93 M &amp; </v>
      </c>
      <c r="D25" s="11" t="str">
        <f t="shared" si="2"/>
        <v xml:space="preserve">75 &amp; </v>
      </c>
      <c r="E25" s="11" t="str">
        <f t="shared" si="2"/>
        <v xml:space="preserve">No &amp; </v>
      </c>
      <c r="F25" s="11" t="str">
        <f t="shared" si="2"/>
        <v xml:space="preserve">21 &amp; </v>
      </c>
      <c r="G25" s="11" t="str">
        <f t="shared" si="2"/>
        <v xml:space="preserve">staggered &amp; </v>
      </c>
      <c r="H25" s="11" t="str">
        <f t="shared" si="3"/>
        <v xml:space="preserve">Mock Community  \\ \hline </v>
      </c>
    </row>
    <row r="26" spans="1:10">
      <c r="A26" s="11" t="str">
        <f t="shared" si="1"/>
        <v xml:space="preserve">MG04 &amp; </v>
      </c>
      <c r="B26" s="11" t="str">
        <f t="shared" si="2"/>
        <v xml:space="preserve">gut-microbiome &amp; </v>
      </c>
      <c r="C26" s="11" t="str">
        <f t="shared" si="2"/>
        <v xml:space="preserve">18.38 M &amp; </v>
      </c>
      <c r="D26" s="11" t="str">
        <f t="shared" si="2"/>
        <v xml:space="preserve">100 &amp; </v>
      </c>
      <c r="E26" s="11" t="str">
        <f t="shared" si="2"/>
        <v xml:space="preserve">Yes &amp; </v>
      </c>
      <c r="F26" s="11" t="str">
        <f t="shared" si="2"/>
        <v xml:space="preserve">40 &amp; </v>
      </c>
      <c r="G26" s="11" t="str">
        <f t="shared" si="2"/>
        <v xml:space="preserve">staggered  &amp; </v>
      </c>
      <c r="H26" s="11" t="str">
        <f t="shared" si="3"/>
        <v xml:space="preserve">Simulated (mimicking)  \\ \hline </v>
      </c>
    </row>
    <row r="27" spans="1:10">
      <c r="A27" s="11" t="str">
        <f t="shared" si="1"/>
        <v xml:space="preserve">MG05 &amp; </v>
      </c>
      <c r="B27" s="11" t="str">
        <f t="shared" si="2"/>
        <v xml:space="preserve">LL-S1-results &amp; </v>
      </c>
      <c r="C27" s="11" t="str">
        <f t="shared" si="2"/>
        <v xml:space="preserve">18.38 M &amp; </v>
      </c>
      <c r="D27" s="11" t="str">
        <f t="shared" si="2"/>
        <v xml:space="preserve">100 &amp; </v>
      </c>
      <c r="E27" s="11" t="str">
        <f t="shared" si="2"/>
        <v xml:space="preserve">Yes &amp; </v>
      </c>
      <c r="F27" s="11" t="str">
        <f t="shared" si="2"/>
        <v xml:space="preserve">134 &amp; </v>
      </c>
      <c r="G27" s="11" t="str">
        <f t="shared" si="2"/>
        <v xml:space="preserve">staggered &amp; </v>
      </c>
      <c r="H27" s="11" t="str">
        <f t="shared" si="3"/>
        <v xml:space="preserve">Simulated (mimicking)  \\ \hline </v>
      </c>
    </row>
    <row r="28" spans="1:10">
      <c r="A28" s="11" t="str">
        <f t="shared" si="1"/>
        <v xml:space="preserve">MG06 &amp; </v>
      </c>
      <c r="B28" s="11" t="str">
        <f t="shared" si="2"/>
        <v xml:space="preserve">random-0050-0001 &amp; </v>
      </c>
      <c r="C28" s="11" t="str">
        <f t="shared" si="2"/>
        <v xml:space="preserve">18.38 M &amp; </v>
      </c>
      <c r="D28" s="11" t="str">
        <f t="shared" si="2"/>
        <v xml:space="preserve">100 &amp; </v>
      </c>
      <c r="E28" s="11" t="str">
        <f t="shared" si="2"/>
        <v xml:space="preserve">Yes &amp; </v>
      </c>
      <c r="F28" s="11" t="str">
        <f t="shared" si="2"/>
        <v xml:space="preserve">50 &amp; </v>
      </c>
      <c r="G28" s="11" t="str">
        <f t="shared" si="2"/>
        <v xml:space="preserve">staggered &amp; </v>
      </c>
      <c r="H28" s="11" t="str">
        <f t="shared" si="3"/>
        <v xml:space="preserve">Simulated (random)  \\ \hline </v>
      </c>
    </row>
    <row r="29" spans="1:10">
      <c r="A29" s="11" t="str">
        <f t="shared" si="1"/>
        <v xml:space="preserve">MG07 &amp; </v>
      </c>
      <c r="B29" s="11" t="str">
        <f t="shared" si="2"/>
        <v xml:space="preserve">random-0050-0100 &amp; </v>
      </c>
      <c r="C29" s="11" t="str">
        <f t="shared" si="2"/>
        <v xml:space="preserve">18.38 M &amp; </v>
      </c>
      <c r="D29" s="11" t="str">
        <f t="shared" si="2"/>
        <v xml:space="preserve">100 &amp; </v>
      </c>
      <c r="E29" s="11" t="str">
        <f t="shared" si="2"/>
        <v xml:space="preserve">Yes &amp; </v>
      </c>
      <c r="F29" s="11" t="str">
        <f t="shared" si="2"/>
        <v xml:space="preserve">50 &amp; </v>
      </c>
      <c r="G29" s="11" t="str">
        <f t="shared" si="2"/>
        <v xml:space="preserve">staggered &amp; </v>
      </c>
      <c r="H29" s="11" t="str">
        <f t="shared" si="3"/>
        <v xml:space="preserve">Simulated (random)  \\ \hline </v>
      </c>
    </row>
    <row r="30" spans="1:10">
      <c r="A30" s="11" t="str">
        <f t="shared" si="1"/>
        <v xml:space="preserve">MG08 &amp; </v>
      </c>
      <c r="B30" s="11" t="str">
        <f t="shared" si="2"/>
        <v xml:space="preserve">random-0050-1000 &amp; </v>
      </c>
      <c r="C30" s="11" t="str">
        <f t="shared" si="2"/>
        <v xml:space="preserve">18.38 M &amp; </v>
      </c>
      <c r="D30" s="11" t="str">
        <f t="shared" si="2"/>
        <v xml:space="preserve">100 &amp; </v>
      </c>
      <c r="E30" s="11" t="str">
        <f t="shared" si="2"/>
        <v xml:space="preserve">Yes &amp; </v>
      </c>
      <c r="F30" s="11" t="str">
        <f t="shared" si="2"/>
        <v xml:space="preserve">50 &amp; </v>
      </c>
      <c r="G30" s="11" t="str">
        <f t="shared" si="2"/>
        <v xml:space="preserve">staggered &amp; </v>
      </c>
      <c r="H30" s="11" t="str">
        <f t="shared" si="3"/>
        <v xml:space="preserve">Simulated (random)  \\ \hline </v>
      </c>
    </row>
    <row r="31" spans="1:10">
      <c r="A31" s="11" t="str">
        <f t="shared" si="1"/>
        <v xml:space="preserve">MG09 &amp; </v>
      </c>
      <c r="B31" s="11" t="str">
        <f t="shared" si="2"/>
        <v xml:space="preserve">random-0200-0001 &amp; </v>
      </c>
      <c r="C31" s="11" t="str">
        <f t="shared" si="2"/>
        <v xml:space="preserve">18.38 M &amp; </v>
      </c>
      <c r="D31" s="11" t="str">
        <f t="shared" si="2"/>
        <v xml:space="preserve">100 &amp; </v>
      </c>
      <c r="E31" s="11" t="str">
        <f t="shared" si="2"/>
        <v xml:space="preserve">Yes &amp; </v>
      </c>
      <c r="F31" s="11" t="str">
        <f t="shared" si="2"/>
        <v xml:space="preserve">200 &amp; </v>
      </c>
      <c r="G31" s="11" t="str">
        <f t="shared" si="2"/>
        <v xml:space="preserve">even &amp; </v>
      </c>
      <c r="H31" s="11" t="str">
        <f t="shared" si="3"/>
        <v xml:space="preserve">Simulated (random)  \\ \hline </v>
      </c>
    </row>
    <row r="32" spans="1:10">
      <c r="A32" s="11" t="str">
        <f t="shared" si="1"/>
        <v xml:space="preserve">MG10 &amp; </v>
      </c>
      <c r="B32" s="11" t="str">
        <f t="shared" si="2"/>
        <v xml:space="preserve">random-0200-0100 &amp; </v>
      </c>
      <c r="C32" s="11" t="str">
        <f t="shared" si="2"/>
        <v xml:space="preserve">18.38 M &amp; </v>
      </c>
      <c r="D32" s="11" t="str">
        <f t="shared" si="2"/>
        <v xml:space="preserve">100 &amp; </v>
      </c>
      <c r="E32" s="11" t="str">
        <f t="shared" si="2"/>
        <v xml:space="preserve">Yes &amp; </v>
      </c>
      <c r="F32" s="11" t="str">
        <f t="shared" si="2"/>
        <v xml:space="preserve">200 &amp; </v>
      </c>
      <c r="G32" s="11" t="str">
        <f t="shared" si="2"/>
        <v xml:space="preserve">staggered &amp; </v>
      </c>
      <c r="H32" s="11" t="str">
        <f t="shared" si="3"/>
        <v xml:space="preserve">Simulated (random)  \\ \hline </v>
      </c>
    </row>
    <row r="33" spans="1:8">
      <c r="A33" s="11" t="str">
        <f t="shared" si="1"/>
        <v xml:space="preserve">MG11 &amp; </v>
      </c>
      <c r="B33" s="11" t="str">
        <f t="shared" si="2"/>
        <v xml:space="preserve">random-0200-1000 &amp; </v>
      </c>
      <c r="C33" s="11" t="str">
        <f t="shared" si="2"/>
        <v xml:space="preserve">18.38 M &amp; </v>
      </c>
      <c r="D33" s="11" t="str">
        <f t="shared" si="2"/>
        <v xml:space="preserve">100 &amp; </v>
      </c>
      <c r="E33" s="11" t="str">
        <f t="shared" si="2"/>
        <v xml:space="preserve">Yes &amp; </v>
      </c>
      <c r="F33" s="11" t="str">
        <f t="shared" si="2"/>
        <v xml:space="preserve">200 &amp; </v>
      </c>
      <c r="G33" s="11" t="str">
        <f t="shared" si="2"/>
        <v xml:space="preserve">staggered &amp; </v>
      </c>
      <c r="H33" s="11" t="str">
        <f t="shared" si="3"/>
        <v xml:space="preserve">Simulated (random)  \\ \hline </v>
      </c>
    </row>
    <row r="34" spans="1:8">
      <c r="A34" s="11" t="str">
        <f t="shared" si="1"/>
        <v xml:space="preserve">MG12 &amp; </v>
      </c>
      <c r="B34" s="11" t="str">
        <f t="shared" si="2"/>
        <v xml:space="preserve">random-0500-0001 &amp; </v>
      </c>
      <c r="C34" s="11" t="str">
        <f t="shared" si="2"/>
        <v xml:space="preserve">18.38 M &amp; </v>
      </c>
      <c r="D34" s="11" t="str">
        <f t="shared" si="2"/>
        <v xml:space="preserve">100 &amp; </v>
      </c>
      <c r="E34" s="11" t="str">
        <f t="shared" si="2"/>
        <v xml:space="preserve">Yes &amp; </v>
      </c>
      <c r="F34" s="11" t="str">
        <f t="shared" si="2"/>
        <v xml:space="preserve">500 &amp; </v>
      </c>
      <c r="G34" s="11" t="str">
        <f t="shared" si="2"/>
        <v xml:space="preserve">even &amp; </v>
      </c>
      <c r="H34" s="11" t="str">
        <f t="shared" si="3"/>
        <v xml:space="preserve">Simulated (random)  \\ \hline </v>
      </c>
    </row>
    <row r="35" spans="1:8">
      <c r="A35" s="11" t="str">
        <f t="shared" si="1"/>
        <v xml:space="preserve">MG13 &amp; </v>
      </c>
      <c r="B35" s="11" t="str">
        <f t="shared" si="2"/>
        <v xml:space="preserve">random-0500-0100 &amp; </v>
      </c>
      <c r="C35" s="11" t="str">
        <f t="shared" si="2"/>
        <v xml:space="preserve">18.38 M &amp; </v>
      </c>
      <c r="D35" s="11" t="str">
        <f t="shared" si="2"/>
        <v xml:space="preserve">100 &amp; </v>
      </c>
      <c r="E35" s="11" t="str">
        <f t="shared" si="2"/>
        <v xml:space="preserve">Yes &amp; </v>
      </c>
      <c r="F35" s="11" t="str">
        <f t="shared" si="2"/>
        <v xml:space="preserve">500 &amp; </v>
      </c>
      <c r="G35" s="11" t="str">
        <f t="shared" si="2"/>
        <v xml:space="preserve">staggered &amp; </v>
      </c>
      <c r="H35" s="11" t="str">
        <f t="shared" si="3"/>
        <v xml:space="preserve">Simulated (random)  \\ \hline </v>
      </c>
    </row>
    <row r="36" spans="1:8">
      <c r="A36" s="11" t="str">
        <f t="shared" si="1"/>
        <v xml:space="preserve">MG14 &amp; </v>
      </c>
      <c r="B36" s="11" t="str">
        <f t="shared" si="2"/>
        <v xml:space="preserve">random-0500-1000 &amp; </v>
      </c>
      <c r="C36" s="11" t="str">
        <f t="shared" si="2"/>
        <v xml:space="preserve">18.38 M &amp; </v>
      </c>
      <c r="D36" s="11" t="str">
        <f t="shared" si="2"/>
        <v xml:space="preserve">100 &amp; </v>
      </c>
      <c r="E36" s="11" t="str">
        <f t="shared" si="2"/>
        <v xml:space="preserve">Yes &amp; </v>
      </c>
      <c r="F36" s="11" t="str">
        <f t="shared" si="2"/>
        <v xml:space="preserve">500 &amp; </v>
      </c>
      <c r="G36" s="11" t="str">
        <f t="shared" si="2"/>
        <v xml:space="preserve">staggered &amp; </v>
      </c>
      <c r="H36" s="11" t="str">
        <f t="shared" si="3"/>
        <v xml:space="preserve">Simulated (random)  \\ \hline </v>
      </c>
    </row>
    <row r="37" spans="1:8">
      <c r="A37" s="11" t="str">
        <f t="shared" si="1"/>
        <v xml:space="preserve">MG15 &amp; </v>
      </c>
      <c r="B37" s="11" t="str">
        <f t="shared" si="2"/>
        <v xml:space="preserve">M1-S001 &amp; </v>
      </c>
      <c r="C37" s="11" t="str">
        <f t="shared" si="2"/>
        <v xml:space="preserve">7.44 M &amp; </v>
      </c>
      <c r="D37" s="11" t="str">
        <f t="shared" si="2"/>
        <v xml:space="preserve">100 &amp; </v>
      </c>
      <c r="E37" s="11" t="str">
        <f t="shared" si="2"/>
        <v xml:space="preserve">Yes &amp; </v>
      </c>
      <c r="F37" s="11" t="str">
        <f t="shared" si="2"/>
        <v xml:space="preserve">199 &amp; </v>
      </c>
      <c r="G37" s="11" t="str">
        <f t="shared" si="2"/>
        <v xml:space="preserve">staggered &amp; </v>
      </c>
      <c r="H37" s="11" t="str">
        <f t="shared" si="3"/>
        <v xml:space="preserve">Simulated (CAMI Challenge)  \\ \hline </v>
      </c>
    </row>
    <row r="38" spans="1:8">
      <c r="A38" s="11" t="str">
        <f t="shared" si="1"/>
        <v xml:space="preserve">MG16 &amp; </v>
      </c>
      <c r="B38" s="11" t="str">
        <f t="shared" si="2"/>
        <v xml:space="preserve">M1-S002 &amp; </v>
      </c>
      <c r="C38" s="11" t="str">
        <f t="shared" si="2"/>
        <v xml:space="preserve">7.43 M &amp; </v>
      </c>
      <c r="D38" s="11" t="str">
        <f t="shared" si="2"/>
        <v xml:space="preserve">100 &amp; </v>
      </c>
      <c r="E38" s="11" t="str">
        <f t="shared" si="2"/>
        <v xml:space="preserve">Yes &amp; </v>
      </c>
      <c r="F38" s="11" t="str">
        <f t="shared" si="2"/>
        <v xml:space="preserve">199 &amp; </v>
      </c>
      <c r="G38" s="11" t="str">
        <f t="shared" si="2"/>
        <v xml:space="preserve">staggered &amp; </v>
      </c>
      <c r="H38" s="11" t="str">
        <f t="shared" si="3"/>
        <v xml:space="preserve">Simulated (CAMI Challenge)  \\ \hline </v>
      </c>
    </row>
    <row r="39" spans="1:8">
      <c r="A39" s="11" t="str">
        <f t="shared" si="1"/>
        <v xml:space="preserve">MG17 &amp; </v>
      </c>
      <c r="B39" s="11" t="str">
        <f>CONCATENATE(B18, " &amp; ")</f>
        <v xml:space="preserve">M2-S001 &amp; </v>
      </c>
      <c r="C39" s="11" t="str">
        <f t="shared" ref="C39:G39" si="4">CONCATENATE(C18, " &amp; ")</f>
        <v xml:space="preserve">149.14 M &amp; </v>
      </c>
      <c r="D39" s="11" t="str">
        <f t="shared" si="4"/>
        <v xml:space="preserve">100 &amp; </v>
      </c>
      <c r="E39" s="11" t="str">
        <f t="shared" si="4"/>
        <v xml:space="preserve">Yes &amp; </v>
      </c>
      <c r="F39" s="11" t="str">
        <f t="shared" si="4"/>
        <v xml:space="preserve">199 &amp; </v>
      </c>
      <c r="G39" s="11" t="str">
        <f t="shared" si="4"/>
        <v xml:space="preserve">staggered &amp; </v>
      </c>
      <c r="H39" s="11" t="str">
        <f t="shared" si="3"/>
        <v xml:space="preserve">Simulated (CAMI Challenge)  \\ \hline </v>
      </c>
    </row>
    <row r="40" spans="1:8">
      <c r="A40" s="11" t="str">
        <f t="shared" si="1"/>
        <v xml:space="preserve">MG18 &amp; </v>
      </c>
      <c r="B40" s="11" t="str">
        <f t="shared" ref="B40:G40" si="5">CONCATENATE(B19, " &amp; ")</f>
        <v xml:space="preserve">M2-S002 &amp; </v>
      </c>
      <c r="C40" s="11" t="str">
        <f t="shared" si="5"/>
        <v xml:space="preserve">149.03 M &amp; </v>
      </c>
      <c r="D40" s="11" t="str">
        <f t="shared" si="5"/>
        <v xml:space="preserve">100 &amp; </v>
      </c>
      <c r="E40" s="11" t="str">
        <f t="shared" si="5"/>
        <v xml:space="preserve">Yes &amp; </v>
      </c>
      <c r="F40" s="11" t="str">
        <f t="shared" si="5"/>
        <v xml:space="preserve">199 &amp; </v>
      </c>
      <c r="G40" s="11" t="str">
        <f t="shared" si="5"/>
        <v xml:space="preserve">staggered &amp; </v>
      </c>
      <c r="H40" s="11" t="str">
        <f t="shared" si="3"/>
        <v xml:space="preserve">Simulated (CAMI Challenge)  \\ \hline </v>
      </c>
    </row>
    <row r="41" spans="1:8">
      <c r="H41" s="11"/>
    </row>
    <row r="42" spans="1:8">
      <c r="H42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Ruler="0" zoomScale="125" zoomScaleNormal="125" zoomScalePageLayoutView="125" workbookViewId="0">
      <selection activeCell="C23" sqref="C23"/>
    </sheetView>
  </sheetViews>
  <sheetFormatPr baseColWidth="10" defaultRowHeight="15" x14ac:dyDescent="0"/>
  <cols>
    <col min="2" max="2" width="28.5" customWidth="1"/>
    <col min="3" max="3" width="25.6640625" customWidth="1"/>
    <col min="4" max="4" width="26.6640625" customWidth="1"/>
    <col min="5" max="5" width="11.83203125" customWidth="1"/>
    <col min="6" max="6" width="7.83203125" customWidth="1"/>
    <col min="7" max="7" width="11" customWidth="1"/>
    <col min="8" max="8" width="17.1640625" customWidth="1"/>
    <col min="9" max="9" width="25.33203125" customWidth="1"/>
    <col min="10" max="10" width="68.5" style="9" customWidth="1"/>
    <col min="11" max="11" width="51.6640625" customWidth="1"/>
  </cols>
  <sheetData>
    <row r="1" spans="1:11" s="8" customFormat="1" ht="30">
      <c r="A1" s="13" t="s">
        <v>22</v>
      </c>
      <c r="B1" s="8" t="s">
        <v>22</v>
      </c>
      <c r="C1" s="8" t="s">
        <v>58</v>
      </c>
      <c r="D1" s="8" t="s">
        <v>59</v>
      </c>
      <c r="E1" s="8" t="s">
        <v>39</v>
      </c>
      <c r="F1" s="8" t="s">
        <v>49</v>
      </c>
      <c r="G1" s="8" t="s">
        <v>60</v>
      </c>
      <c r="H1" s="8" t="s">
        <v>40</v>
      </c>
      <c r="I1" s="8" t="s">
        <v>41</v>
      </c>
      <c r="J1" s="9" t="s">
        <v>47</v>
      </c>
      <c r="K1" s="8" t="s">
        <v>48</v>
      </c>
    </row>
    <row r="2" spans="1:11" ht="30">
      <c r="A2" t="s">
        <v>77</v>
      </c>
      <c r="B2" t="s">
        <v>0</v>
      </c>
      <c r="C2" s="6">
        <v>54814748</v>
      </c>
      <c r="D2" s="6">
        <v>109629496</v>
      </c>
      <c r="E2">
        <v>75</v>
      </c>
      <c r="F2" t="s">
        <v>52</v>
      </c>
      <c r="G2">
        <v>64</v>
      </c>
      <c r="H2" t="s">
        <v>44</v>
      </c>
      <c r="I2" t="s">
        <v>42</v>
      </c>
      <c r="J2" s="8" t="s">
        <v>62</v>
      </c>
      <c r="K2" s="6" t="s">
        <v>51</v>
      </c>
    </row>
    <row r="3" spans="1:11" ht="30">
      <c r="A3" t="s">
        <v>78</v>
      </c>
      <c r="B3" t="s">
        <v>1</v>
      </c>
      <c r="C3" s="6">
        <v>6562065</v>
      </c>
      <c r="D3" s="6">
        <v>6562065</v>
      </c>
      <c r="E3">
        <v>75</v>
      </c>
      <c r="F3" t="s">
        <v>50</v>
      </c>
      <c r="G3">
        <v>21</v>
      </c>
      <c r="H3" t="s">
        <v>44</v>
      </c>
      <c r="I3" t="s">
        <v>42</v>
      </c>
      <c r="J3" s="8" t="s">
        <v>61</v>
      </c>
      <c r="K3" s="6" t="s">
        <v>53</v>
      </c>
    </row>
    <row r="4" spans="1:11" ht="30">
      <c r="A4" t="s">
        <v>79</v>
      </c>
      <c r="B4" t="s">
        <v>4</v>
      </c>
      <c r="C4" s="6">
        <v>7932819</v>
      </c>
      <c r="D4" s="6">
        <v>7932819</v>
      </c>
      <c r="E4">
        <v>75</v>
      </c>
      <c r="F4" t="s">
        <v>50</v>
      </c>
      <c r="G4">
        <v>21</v>
      </c>
      <c r="H4" t="s">
        <v>46</v>
      </c>
      <c r="I4" t="s">
        <v>42</v>
      </c>
      <c r="J4" s="8" t="s">
        <v>61</v>
      </c>
      <c r="K4" s="6" t="s">
        <v>54</v>
      </c>
    </row>
    <row r="5" spans="1:11" ht="30">
      <c r="A5" t="s">
        <v>80</v>
      </c>
      <c r="B5" t="s">
        <v>6</v>
      </c>
      <c r="C5" s="6">
        <v>9187586</v>
      </c>
      <c r="D5" s="6">
        <v>18375172</v>
      </c>
      <c r="E5">
        <v>100</v>
      </c>
      <c r="F5" t="s">
        <v>52</v>
      </c>
      <c r="G5">
        <v>40</v>
      </c>
      <c r="H5" t="s">
        <v>45</v>
      </c>
      <c r="I5" t="s">
        <v>43</v>
      </c>
      <c r="J5" s="8" t="s">
        <v>63</v>
      </c>
    </row>
    <row r="6" spans="1:11" ht="30">
      <c r="A6" t="s">
        <v>81</v>
      </c>
      <c r="B6" t="s">
        <v>5</v>
      </c>
      <c r="C6" s="6">
        <v>9187586</v>
      </c>
      <c r="D6" s="6">
        <v>18375172</v>
      </c>
      <c r="E6">
        <v>100</v>
      </c>
      <c r="F6" t="s">
        <v>52</v>
      </c>
      <c r="G6">
        <v>134</v>
      </c>
      <c r="H6" t="s">
        <v>46</v>
      </c>
      <c r="I6" t="s">
        <v>43</v>
      </c>
      <c r="J6" s="8" t="s">
        <v>64</v>
      </c>
      <c r="K6" s="6"/>
    </row>
    <row r="7" spans="1:11" ht="17">
      <c r="A7" t="s">
        <v>82</v>
      </c>
      <c r="B7" t="s">
        <v>7</v>
      </c>
      <c r="C7" s="6">
        <v>9187586</v>
      </c>
      <c r="D7" s="6">
        <v>18375172</v>
      </c>
      <c r="E7">
        <v>100</v>
      </c>
      <c r="F7" t="s">
        <v>52</v>
      </c>
      <c r="G7">
        <v>50</v>
      </c>
      <c r="H7" t="s">
        <v>46</v>
      </c>
      <c r="I7" t="s">
        <v>55</v>
      </c>
      <c r="J7" s="8" t="s">
        <v>68</v>
      </c>
      <c r="K7" s="6"/>
    </row>
    <row r="8" spans="1:11" ht="17">
      <c r="A8" t="s">
        <v>83</v>
      </c>
      <c r="B8" t="s">
        <v>8</v>
      </c>
      <c r="C8" s="6">
        <v>9187586</v>
      </c>
      <c r="D8" s="6">
        <v>18375172</v>
      </c>
      <c r="E8">
        <v>100</v>
      </c>
      <c r="F8" t="s">
        <v>52</v>
      </c>
      <c r="G8">
        <v>50</v>
      </c>
      <c r="H8" t="s">
        <v>46</v>
      </c>
      <c r="I8" t="s">
        <v>55</v>
      </c>
      <c r="J8" s="8" t="s">
        <v>66</v>
      </c>
      <c r="K8" s="6"/>
    </row>
    <row r="9" spans="1:11" ht="17">
      <c r="A9" t="s">
        <v>84</v>
      </c>
      <c r="B9" t="s">
        <v>9</v>
      </c>
      <c r="C9" s="6">
        <v>9187586</v>
      </c>
      <c r="D9" s="6">
        <v>18375172</v>
      </c>
      <c r="E9">
        <v>100</v>
      </c>
      <c r="F9" t="s">
        <v>52</v>
      </c>
      <c r="G9">
        <v>50</v>
      </c>
      <c r="H9" t="s">
        <v>46</v>
      </c>
      <c r="I9" t="s">
        <v>55</v>
      </c>
      <c r="J9" s="8" t="s">
        <v>67</v>
      </c>
      <c r="K9" s="6"/>
    </row>
    <row r="10" spans="1:11" ht="17">
      <c r="A10" t="s">
        <v>85</v>
      </c>
      <c r="B10" t="s">
        <v>10</v>
      </c>
      <c r="C10" s="6">
        <v>9187586</v>
      </c>
      <c r="D10" s="6">
        <v>18375172</v>
      </c>
      <c r="E10">
        <v>100</v>
      </c>
      <c r="F10" t="s">
        <v>52</v>
      </c>
      <c r="G10">
        <v>200</v>
      </c>
      <c r="H10" t="s">
        <v>44</v>
      </c>
      <c r="I10" t="s">
        <v>55</v>
      </c>
      <c r="J10" s="8" t="s">
        <v>69</v>
      </c>
      <c r="K10" s="6"/>
    </row>
    <row r="11" spans="1:11" ht="17">
      <c r="A11" t="s">
        <v>86</v>
      </c>
      <c r="B11" t="s">
        <v>11</v>
      </c>
      <c r="C11" s="6">
        <v>9187586</v>
      </c>
      <c r="D11" s="6">
        <v>18375172</v>
      </c>
      <c r="E11">
        <v>100</v>
      </c>
      <c r="F11" t="s">
        <v>52</v>
      </c>
      <c r="G11">
        <v>200</v>
      </c>
      <c r="H11" t="s">
        <v>46</v>
      </c>
      <c r="I11" t="s">
        <v>55</v>
      </c>
      <c r="J11" s="8" t="s">
        <v>70</v>
      </c>
      <c r="K11" s="6"/>
    </row>
    <row r="12" spans="1:11" ht="17">
      <c r="A12" t="s">
        <v>87</v>
      </c>
      <c r="B12" t="s">
        <v>12</v>
      </c>
      <c r="C12" s="6">
        <v>9187586</v>
      </c>
      <c r="D12" s="6">
        <v>18375172</v>
      </c>
      <c r="E12">
        <v>100</v>
      </c>
      <c r="F12" t="s">
        <v>52</v>
      </c>
      <c r="G12">
        <v>200</v>
      </c>
      <c r="H12" t="s">
        <v>46</v>
      </c>
      <c r="I12" t="s">
        <v>55</v>
      </c>
      <c r="J12" s="8" t="s">
        <v>74</v>
      </c>
      <c r="K12" s="6"/>
    </row>
    <row r="13" spans="1:11" ht="17">
      <c r="A13" t="s">
        <v>88</v>
      </c>
      <c r="B13" t="s">
        <v>13</v>
      </c>
      <c r="C13" s="6">
        <v>9187586</v>
      </c>
      <c r="D13" s="6">
        <v>18375172</v>
      </c>
      <c r="E13">
        <v>100</v>
      </c>
      <c r="F13" t="s">
        <v>52</v>
      </c>
      <c r="G13">
        <v>500</v>
      </c>
      <c r="H13" t="s">
        <v>44</v>
      </c>
      <c r="I13" t="s">
        <v>55</v>
      </c>
      <c r="J13" s="8" t="s">
        <v>71</v>
      </c>
      <c r="K13" s="6"/>
    </row>
    <row r="14" spans="1:11" ht="17">
      <c r="A14" t="s">
        <v>89</v>
      </c>
      <c r="B14" t="s">
        <v>14</v>
      </c>
      <c r="C14" s="6">
        <v>9187586</v>
      </c>
      <c r="D14" s="6">
        <v>18375172</v>
      </c>
      <c r="E14">
        <v>100</v>
      </c>
      <c r="F14" t="s">
        <v>52</v>
      </c>
      <c r="G14">
        <v>500</v>
      </c>
      <c r="H14" t="s">
        <v>46</v>
      </c>
      <c r="I14" t="s">
        <v>55</v>
      </c>
      <c r="J14" s="8" t="s">
        <v>72</v>
      </c>
      <c r="K14" s="6"/>
    </row>
    <row r="15" spans="1:11" ht="17">
      <c r="A15" t="s">
        <v>90</v>
      </c>
      <c r="B15" t="s">
        <v>15</v>
      </c>
      <c r="C15" s="6">
        <v>9187586</v>
      </c>
      <c r="D15" s="6">
        <v>18375172</v>
      </c>
      <c r="E15">
        <v>100</v>
      </c>
      <c r="F15" t="s">
        <v>52</v>
      </c>
      <c r="G15">
        <v>500</v>
      </c>
      <c r="H15" t="s">
        <v>46</v>
      </c>
      <c r="I15" t="s">
        <v>55</v>
      </c>
      <c r="J15" s="8" t="s">
        <v>73</v>
      </c>
      <c r="K15" s="6" t="s">
        <v>57</v>
      </c>
    </row>
    <row r="16" spans="1:11" ht="45">
      <c r="A16" t="s">
        <v>91</v>
      </c>
      <c r="B16" s="1" t="s">
        <v>33</v>
      </c>
      <c r="C16" s="6">
        <v>3719013</v>
      </c>
      <c r="D16" s="6">
        <v>7438026</v>
      </c>
      <c r="E16">
        <v>100</v>
      </c>
      <c r="F16" t="s">
        <v>52</v>
      </c>
      <c r="G16">
        <v>199</v>
      </c>
      <c r="H16" t="s">
        <v>46</v>
      </c>
      <c r="I16" t="s">
        <v>56</v>
      </c>
      <c r="J16" s="8" t="s">
        <v>65</v>
      </c>
      <c r="K16" s="6" t="s">
        <v>57</v>
      </c>
    </row>
    <row r="17" spans="1:11" ht="45">
      <c r="A17" t="s">
        <v>92</v>
      </c>
      <c r="B17" s="1" t="s">
        <v>34</v>
      </c>
      <c r="C17" s="6">
        <v>3717085</v>
      </c>
      <c r="D17" s="6">
        <v>7434170</v>
      </c>
      <c r="E17">
        <v>100</v>
      </c>
      <c r="F17" t="s">
        <v>52</v>
      </c>
      <c r="G17">
        <v>199</v>
      </c>
      <c r="H17" t="s">
        <v>46</v>
      </c>
      <c r="I17" t="s">
        <v>56</v>
      </c>
      <c r="J17" s="8" t="s">
        <v>65</v>
      </c>
      <c r="K17" s="6" t="s">
        <v>57</v>
      </c>
    </row>
    <row r="18" spans="1:11" ht="45">
      <c r="A18" t="s">
        <v>93</v>
      </c>
      <c r="B18" s="1" t="s">
        <v>35</v>
      </c>
      <c r="C18" s="6">
        <v>74568473</v>
      </c>
      <c r="D18" s="6">
        <v>149136946</v>
      </c>
      <c r="E18">
        <v>100</v>
      </c>
      <c r="F18" t="s">
        <v>52</v>
      </c>
      <c r="G18">
        <v>199</v>
      </c>
      <c r="H18" t="s">
        <v>46</v>
      </c>
      <c r="I18" t="s">
        <v>56</v>
      </c>
      <c r="J18" s="8" t="s">
        <v>65</v>
      </c>
      <c r="K18" s="6" t="s">
        <v>57</v>
      </c>
    </row>
    <row r="19" spans="1:11" ht="35" customHeight="1">
      <c r="A19" t="s">
        <v>94</v>
      </c>
      <c r="B19" s="7" t="s">
        <v>36</v>
      </c>
      <c r="C19" s="6">
        <v>74515362</v>
      </c>
      <c r="D19" s="6">
        <v>149030724</v>
      </c>
      <c r="E19">
        <v>100</v>
      </c>
      <c r="F19" t="s">
        <v>52</v>
      </c>
      <c r="G19">
        <v>199</v>
      </c>
      <c r="H19" t="s">
        <v>46</v>
      </c>
      <c r="I19" t="s">
        <v>56</v>
      </c>
      <c r="J19" s="10" t="s">
        <v>65</v>
      </c>
      <c r="K19" s="6" t="s">
        <v>57</v>
      </c>
    </row>
    <row r="20" spans="1:11">
      <c r="A20" s="11"/>
      <c r="B20" s="11"/>
      <c r="C20" s="12"/>
      <c r="D20" s="11"/>
      <c r="E20" s="11"/>
      <c r="F20" s="11"/>
      <c r="G20" s="11"/>
      <c r="H20" s="11"/>
      <c r="I20" s="11"/>
    </row>
    <row r="21" spans="1:11">
      <c r="A21" s="11"/>
      <c r="B21" s="11"/>
      <c r="C21" s="12"/>
      <c r="D21" s="11"/>
      <c r="E21" s="11"/>
      <c r="F21" s="11"/>
      <c r="G21" s="11"/>
      <c r="H21" s="11"/>
      <c r="I21" s="11"/>
    </row>
    <row r="22" spans="1:11">
      <c r="A22" s="11"/>
      <c r="B22" s="11"/>
      <c r="C22" s="12"/>
      <c r="D22" s="11"/>
      <c r="E22" s="11"/>
      <c r="F22" s="11"/>
      <c r="G22" s="11"/>
      <c r="H22" s="11"/>
      <c r="I22" s="11"/>
    </row>
    <row r="23" spans="1:11">
      <c r="A23" s="11"/>
      <c r="B23" s="11"/>
      <c r="C23" s="12"/>
      <c r="D23" s="11"/>
      <c r="E23" s="11"/>
      <c r="F23" s="11"/>
      <c r="G23" s="11"/>
      <c r="H23" s="11"/>
      <c r="I23" s="11"/>
    </row>
    <row r="24" spans="1:11">
      <c r="A24" s="11"/>
      <c r="B24" s="11"/>
      <c r="C24" s="12"/>
      <c r="D24" s="11"/>
      <c r="E24" s="11"/>
      <c r="F24" s="11"/>
      <c r="G24" s="11"/>
      <c r="H24" s="11"/>
      <c r="I24" s="11"/>
    </row>
    <row r="25" spans="1:11">
      <c r="A25" s="11"/>
      <c r="B25" s="11"/>
      <c r="C25" s="12"/>
      <c r="D25" s="11"/>
      <c r="E25" s="11"/>
      <c r="F25" s="11"/>
      <c r="G25" s="11"/>
      <c r="H25" s="11"/>
      <c r="I25" s="11"/>
    </row>
    <row r="26" spans="1:11">
      <c r="A26" s="11"/>
      <c r="B26" s="11"/>
      <c r="C26" s="12"/>
      <c r="D26" s="11"/>
      <c r="E26" s="11"/>
      <c r="F26" s="11"/>
      <c r="G26" s="11"/>
      <c r="H26" s="11"/>
      <c r="I26" s="11"/>
    </row>
    <row r="27" spans="1:11">
      <c r="A27" s="11"/>
      <c r="B27" s="11"/>
      <c r="C27" s="12"/>
      <c r="D27" s="11"/>
      <c r="E27" s="11"/>
      <c r="F27" s="11"/>
      <c r="G27" s="11"/>
      <c r="H27" s="11"/>
      <c r="I27" s="11"/>
    </row>
    <row r="28" spans="1:11">
      <c r="A28" s="11"/>
      <c r="B28" s="11"/>
      <c r="C28" s="12"/>
      <c r="D28" s="11"/>
      <c r="E28" s="11"/>
      <c r="F28" s="11"/>
      <c r="G28" s="11"/>
      <c r="H28" s="11"/>
      <c r="I28" s="11"/>
    </row>
    <row r="29" spans="1:11">
      <c r="A29" s="11"/>
      <c r="B29" s="11"/>
      <c r="C29" s="12"/>
      <c r="D29" s="11"/>
      <c r="E29" s="11"/>
      <c r="F29" s="11"/>
      <c r="G29" s="11"/>
      <c r="H29" s="11"/>
      <c r="I29" s="11"/>
    </row>
    <row r="30" spans="1:11">
      <c r="A30" s="11"/>
      <c r="B30" s="11"/>
      <c r="C30" s="12"/>
      <c r="D30" s="11"/>
      <c r="E30" s="11"/>
      <c r="F30" s="11"/>
      <c r="G30" s="11"/>
      <c r="H30" s="11"/>
      <c r="I30" s="11"/>
    </row>
    <row r="31" spans="1:11">
      <c r="A31" s="11"/>
      <c r="B31" s="11"/>
      <c r="C31" s="12"/>
      <c r="D31" s="11"/>
      <c r="E31" s="11"/>
      <c r="F31" s="11"/>
      <c r="G31" s="11"/>
      <c r="H31" s="11"/>
      <c r="I31" s="11"/>
    </row>
    <row r="32" spans="1:11">
      <c r="A32" s="11"/>
      <c r="B32" s="11"/>
      <c r="C32" s="12"/>
      <c r="D32" s="11"/>
      <c r="E32" s="11"/>
      <c r="F32" s="11"/>
      <c r="G32" s="11"/>
      <c r="H32" s="11"/>
      <c r="I32" s="11"/>
    </row>
    <row r="33" spans="1:9">
      <c r="A33" s="11"/>
      <c r="B33" s="11"/>
      <c r="C33" s="12"/>
      <c r="D33" s="11"/>
      <c r="E33" s="11"/>
      <c r="F33" s="11"/>
      <c r="G33" s="11"/>
      <c r="H33" s="11"/>
      <c r="I33" s="11"/>
    </row>
    <row r="34" spans="1:9">
      <c r="A34" s="11"/>
      <c r="B34" s="11"/>
      <c r="C34" s="12"/>
      <c r="D34" s="11"/>
      <c r="E34" s="11"/>
      <c r="F34" s="11"/>
      <c r="G34" s="11"/>
      <c r="H34" s="11"/>
      <c r="I34" s="11"/>
    </row>
    <row r="35" spans="1:9">
      <c r="A35" s="11"/>
      <c r="B35" s="11"/>
      <c r="C35" s="12"/>
      <c r="D35" s="11"/>
      <c r="E35" s="11"/>
      <c r="F35" s="11"/>
      <c r="G35" s="11"/>
      <c r="H35" s="11"/>
      <c r="I35" s="11"/>
    </row>
    <row r="36" spans="1:9">
      <c r="A36" s="11"/>
      <c r="B36" s="11"/>
      <c r="C36" s="12"/>
      <c r="D36" s="11"/>
      <c r="E36" s="11"/>
      <c r="F36" s="11"/>
      <c r="G36" s="11"/>
      <c r="H36" s="11"/>
      <c r="I36" s="11"/>
    </row>
    <row r="37" spans="1:9">
      <c r="A37" s="11"/>
      <c r="B37" s="11"/>
      <c r="C37" s="12"/>
      <c r="D37" s="11"/>
      <c r="E37" s="11"/>
      <c r="F37" s="11"/>
      <c r="G37" s="11"/>
      <c r="H37" s="11"/>
      <c r="I37" s="11"/>
    </row>
    <row r="38" spans="1:9">
      <c r="I38" s="11"/>
    </row>
    <row r="39" spans="1:9">
      <c r="I39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Ruler="0" workbookViewId="0">
      <selection activeCell="A25" sqref="A25:N43"/>
    </sheetView>
  </sheetViews>
  <sheetFormatPr baseColWidth="10" defaultRowHeight="15" x14ac:dyDescent="0"/>
  <cols>
    <col min="1" max="1" width="24.83203125" customWidth="1"/>
    <col min="2" max="2" width="10.1640625" customWidth="1"/>
    <col min="3" max="3" width="12" customWidth="1"/>
    <col min="4" max="4" width="7.83203125" customWidth="1"/>
    <col min="5" max="5" width="9.33203125" customWidth="1"/>
    <col min="6" max="6" width="7.33203125" customWidth="1"/>
    <col min="7" max="7" width="8.83203125" customWidth="1"/>
    <col min="8" max="8" width="7.83203125" customWidth="1"/>
    <col min="9" max="9" width="9.33203125" customWidth="1"/>
    <col min="10" max="10" width="7.33203125" customWidth="1"/>
    <col min="11" max="12" width="6.83203125" customWidth="1"/>
    <col min="13" max="13" width="8.83203125" customWidth="1"/>
    <col min="14" max="14" width="8" customWidth="1"/>
    <col min="17" max="17" width="11.33203125" customWidth="1"/>
    <col min="21" max="21" width="11.83203125" customWidth="1"/>
  </cols>
  <sheetData>
    <row r="1" spans="1:33">
      <c r="A1" t="s">
        <v>16</v>
      </c>
      <c r="C1" t="s">
        <v>18</v>
      </c>
      <c r="G1" t="s">
        <v>17</v>
      </c>
      <c r="K1" t="s">
        <v>75</v>
      </c>
    </row>
    <row r="2" spans="1:33">
      <c r="A2" t="s">
        <v>41</v>
      </c>
      <c r="B2" t="s">
        <v>16</v>
      </c>
      <c r="C2" t="s">
        <v>19</v>
      </c>
      <c r="D2" t="s">
        <v>20</v>
      </c>
      <c r="E2" t="s">
        <v>3</v>
      </c>
      <c r="F2" t="s">
        <v>2</v>
      </c>
      <c r="G2" t="s">
        <v>19</v>
      </c>
      <c r="H2" t="s">
        <v>20</v>
      </c>
      <c r="I2" t="s">
        <v>3</v>
      </c>
      <c r="J2" t="s">
        <v>2</v>
      </c>
      <c r="K2" t="s">
        <v>19</v>
      </c>
      <c r="L2" t="s">
        <v>20</v>
      </c>
      <c r="M2" t="s">
        <v>3</v>
      </c>
      <c r="N2" t="s">
        <v>2</v>
      </c>
    </row>
    <row r="3" spans="1:33">
      <c r="A3" s="1" t="s">
        <v>96</v>
      </c>
      <c r="B3" s="1" t="s">
        <v>77</v>
      </c>
      <c r="C3" s="1">
        <v>0.89230769230769202</v>
      </c>
      <c r="D3" s="1">
        <v>0.62637362637362604</v>
      </c>
      <c r="E3" s="1">
        <v>0.98076923076922995</v>
      </c>
      <c r="F3" s="1">
        <v>1</v>
      </c>
      <c r="G3" s="1">
        <v>0.93548387096774099</v>
      </c>
      <c r="H3" s="1">
        <v>0.91935483870967705</v>
      </c>
      <c r="I3" s="1">
        <v>0.82258064516129004</v>
      </c>
      <c r="J3" s="1">
        <v>0.80645161290322498</v>
      </c>
      <c r="K3" s="1">
        <v>0.91338582677165303</v>
      </c>
      <c r="L3" s="1">
        <v>0.74509803921568596</v>
      </c>
      <c r="M3" s="1">
        <v>0.89473684210526305</v>
      </c>
      <c r="N3" s="1">
        <v>0.89285714285714202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1"/>
      <c r="B4" s="1" t="s">
        <v>78</v>
      </c>
      <c r="C4" s="1">
        <v>0.95454545454545403</v>
      </c>
      <c r="D4" s="1">
        <v>0.84</v>
      </c>
      <c r="E4" s="1">
        <v>1</v>
      </c>
      <c r="F4" s="1">
        <v>1</v>
      </c>
      <c r="G4" s="1">
        <v>1</v>
      </c>
      <c r="H4" s="1">
        <v>1</v>
      </c>
      <c r="I4" s="1">
        <v>0.952380952380952</v>
      </c>
      <c r="J4" s="1">
        <v>0.85714285714285698</v>
      </c>
      <c r="K4" s="1">
        <v>0.97674418604651103</v>
      </c>
      <c r="L4" s="1">
        <v>0.91304347826086896</v>
      </c>
      <c r="M4" s="1">
        <v>0.97560975609756095</v>
      </c>
      <c r="N4" s="1">
        <v>0.92307692307692302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1"/>
      <c r="B5" s="1" t="s">
        <v>79</v>
      </c>
      <c r="C5" s="1">
        <v>0.952380952380952</v>
      </c>
      <c r="D5" s="1">
        <v>0.68965517241379304</v>
      </c>
      <c r="E5" s="1">
        <v>1</v>
      </c>
      <c r="F5" s="1">
        <v>1</v>
      </c>
      <c r="G5" s="1">
        <v>0.952380952380952</v>
      </c>
      <c r="H5" s="1">
        <v>0.952380952380952</v>
      </c>
      <c r="I5" s="1">
        <v>0.85714285714285698</v>
      </c>
      <c r="J5" s="1">
        <v>0.42857142857142799</v>
      </c>
      <c r="K5" s="1">
        <v>0.952380952380952</v>
      </c>
      <c r="L5" s="1">
        <v>0.79999999999999905</v>
      </c>
      <c r="M5" s="1">
        <v>0.92307692307692302</v>
      </c>
      <c r="N5" s="1">
        <v>0.6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 t="s">
        <v>99</v>
      </c>
      <c r="B6" s="1" t="s">
        <v>80</v>
      </c>
      <c r="C6" s="1">
        <v>1</v>
      </c>
      <c r="D6" s="1">
        <v>0.42499999999999999</v>
      </c>
      <c r="E6" s="1">
        <v>0.6</v>
      </c>
      <c r="F6" s="1">
        <v>0.94736842105263097</v>
      </c>
      <c r="G6" s="1">
        <v>1</v>
      </c>
      <c r="H6" s="1">
        <v>1</v>
      </c>
      <c r="I6" s="1">
        <v>0.61764705882352899</v>
      </c>
      <c r="J6" s="1">
        <v>0.52941176470588203</v>
      </c>
      <c r="K6" s="1">
        <v>1</v>
      </c>
      <c r="L6" s="1">
        <v>0.59649122807017496</v>
      </c>
      <c r="M6" s="1">
        <v>0.60869565217391297</v>
      </c>
      <c r="N6" s="1">
        <v>0.679245283018868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1"/>
      <c r="B7" s="1" t="s">
        <v>81</v>
      </c>
      <c r="C7" s="1">
        <v>1</v>
      </c>
      <c r="D7" s="1">
        <v>0.66497461928933999</v>
      </c>
      <c r="E7" s="1">
        <v>0.871428571428571</v>
      </c>
      <c r="F7" s="1">
        <v>0.96296296296296202</v>
      </c>
      <c r="G7" s="1">
        <v>1</v>
      </c>
      <c r="H7" s="1">
        <v>1</v>
      </c>
      <c r="I7" s="1">
        <v>0.465648854961832</v>
      </c>
      <c r="J7" s="1">
        <v>0.19847328244274801</v>
      </c>
      <c r="K7" s="1">
        <v>1</v>
      </c>
      <c r="L7" s="1">
        <v>0.79878048780487798</v>
      </c>
      <c r="M7" s="1">
        <v>0.60696517412935302</v>
      </c>
      <c r="N7" s="1">
        <v>0.329113924050632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 t="s">
        <v>97</v>
      </c>
      <c r="B8" s="1" t="s">
        <v>82</v>
      </c>
      <c r="C8" s="1">
        <v>0.97826086956521696</v>
      </c>
      <c r="D8" s="1">
        <v>0.43518518518518501</v>
      </c>
      <c r="E8" s="1">
        <v>0.68965517241379304</v>
      </c>
      <c r="F8" s="1">
        <v>0.87179487179487103</v>
      </c>
      <c r="G8" s="1">
        <v>0.9375</v>
      </c>
      <c r="H8" s="1">
        <v>0.97916666666666596</v>
      </c>
      <c r="I8" s="1">
        <v>0.83333333333333304</v>
      </c>
      <c r="J8" s="1">
        <v>0.70833333333333304</v>
      </c>
      <c r="K8" s="1">
        <v>0.95744680851063801</v>
      </c>
      <c r="L8" s="1">
        <v>0.60256410256410198</v>
      </c>
      <c r="M8" s="1">
        <v>0.75471698113207497</v>
      </c>
      <c r="N8" s="1">
        <v>0.78160919540229801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>
      <c r="A9" s="1"/>
      <c r="B9" s="1" t="s">
        <v>83</v>
      </c>
      <c r="C9" s="1">
        <v>0.97826086956521696</v>
      </c>
      <c r="D9" s="1">
        <v>0.43518518518518501</v>
      </c>
      <c r="E9" s="1">
        <v>0.69642857142857095</v>
      </c>
      <c r="F9" s="1">
        <v>0.90909090909090895</v>
      </c>
      <c r="G9" s="1">
        <v>0.9375</v>
      </c>
      <c r="H9" s="1">
        <v>0.97916666666666596</v>
      </c>
      <c r="I9" s="1">
        <v>0.8125</v>
      </c>
      <c r="J9" s="1">
        <v>0.625</v>
      </c>
      <c r="K9" s="1">
        <v>0.95744680851063801</v>
      </c>
      <c r="L9" s="1">
        <v>0.60256410256410198</v>
      </c>
      <c r="M9" s="1">
        <v>0.75</v>
      </c>
      <c r="N9" s="1">
        <v>0.74074074074074003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1"/>
      <c r="B10" s="1" t="s">
        <v>84</v>
      </c>
      <c r="C10" s="1">
        <v>0.97826086956521696</v>
      </c>
      <c r="D10" s="1">
        <v>0.42990654205607398</v>
      </c>
      <c r="E10" s="1">
        <v>0.71428571428571397</v>
      </c>
      <c r="F10" s="1">
        <v>0.88235294117647001</v>
      </c>
      <c r="G10" s="1">
        <v>0.9375</v>
      </c>
      <c r="H10" s="1">
        <v>0.95833333333333304</v>
      </c>
      <c r="I10" s="1">
        <v>0.83333333333333304</v>
      </c>
      <c r="J10" s="1">
        <v>0.625</v>
      </c>
      <c r="K10" s="1">
        <v>0.95744680851063801</v>
      </c>
      <c r="L10" s="1">
        <v>0.59354838709677404</v>
      </c>
      <c r="M10" s="1">
        <v>0.76923076923076905</v>
      </c>
      <c r="N10" s="1">
        <v>0.73170731707317005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1"/>
      <c r="B11" s="1" t="s">
        <v>85</v>
      </c>
      <c r="C11" s="1">
        <v>0.99290780141843904</v>
      </c>
      <c r="D11" s="1">
        <v>0.72195121951219499</v>
      </c>
      <c r="E11" s="1">
        <v>0.839622641509434</v>
      </c>
      <c r="F11" s="1">
        <v>0.92857142857142805</v>
      </c>
      <c r="G11" s="1">
        <v>0.92105263157894701</v>
      </c>
      <c r="H11" s="1">
        <v>0.97368421052631504</v>
      </c>
      <c r="I11" s="1">
        <v>0.58552631578947301</v>
      </c>
      <c r="J11" s="1">
        <v>0.34210526315789402</v>
      </c>
      <c r="K11" s="1">
        <v>0.95563139931740604</v>
      </c>
      <c r="L11" s="1">
        <v>0.82913165266106403</v>
      </c>
      <c r="M11" s="1">
        <v>0.68992248062015504</v>
      </c>
      <c r="N11" s="1">
        <v>0.5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1"/>
      <c r="B12" s="1" t="s">
        <v>86</v>
      </c>
      <c r="C12" s="1">
        <v>0.99295774647887303</v>
      </c>
      <c r="D12" s="1">
        <v>0.71782178217821702</v>
      </c>
      <c r="E12" s="1">
        <v>0.79487179487179405</v>
      </c>
      <c r="F12" s="1">
        <v>0.95744680851063801</v>
      </c>
      <c r="G12" s="1">
        <v>0.92763157894736803</v>
      </c>
      <c r="H12" s="1">
        <v>0.95394736842105199</v>
      </c>
      <c r="I12" s="1">
        <v>0.40789473684210498</v>
      </c>
      <c r="J12" s="1">
        <v>0.29605263157894701</v>
      </c>
      <c r="K12" s="1">
        <v>0.95918367346938704</v>
      </c>
      <c r="L12" s="1">
        <v>0.81920903954802204</v>
      </c>
      <c r="M12" s="1">
        <v>0.53913043478260803</v>
      </c>
      <c r="N12" s="1">
        <v>0.452261306532663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1" t="s">
        <v>87</v>
      </c>
      <c r="C13" s="1">
        <v>0.99280575539568305</v>
      </c>
      <c r="D13" s="1">
        <v>0.71641791044776104</v>
      </c>
      <c r="E13" s="1">
        <v>0.80582524271844602</v>
      </c>
      <c r="F13" s="1">
        <v>0.94642857142857095</v>
      </c>
      <c r="G13" s="1">
        <v>0.90789473684210498</v>
      </c>
      <c r="H13" s="1">
        <v>0.94736842105263097</v>
      </c>
      <c r="I13" s="1">
        <v>0.54605263157894701</v>
      </c>
      <c r="J13" s="1">
        <v>0.34868421052631499</v>
      </c>
      <c r="K13" s="1">
        <v>0.94845360824742198</v>
      </c>
      <c r="L13" s="1">
        <v>0.81586402266288904</v>
      </c>
      <c r="M13" s="1">
        <v>0.65098039215686199</v>
      </c>
      <c r="N13" s="1">
        <v>0.50961538461538403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1" t="s">
        <v>88</v>
      </c>
      <c r="C14" s="1">
        <v>0.98550724637681097</v>
      </c>
      <c r="D14" s="1">
        <v>0.828402366863905</v>
      </c>
      <c r="E14" s="1">
        <v>0.73333333333333295</v>
      </c>
      <c r="F14" s="1">
        <v>0.97727272727272696</v>
      </c>
      <c r="G14" s="1">
        <v>0.931506849315068</v>
      </c>
      <c r="H14" s="1">
        <v>0.95890410958904104</v>
      </c>
      <c r="I14" s="1">
        <v>3.7671232876712299E-2</v>
      </c>
      <c r="J14" s="1">
        <v>0.147260273972602</v>
      </c>
      <c r="K14" s="1">
        <v>0.95774647887323905</v>
      </c>
      <c r="L14" s="1">
        <v>0.88888888888888795</v>
      </c>
      <c r="M14" s="1">
        <v>7.1661237785016194E-2</v>
      </c>
      <c r="N14" s="1">
        <v>0.25595238095238099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1" t="s">
        <v>89</v>
      </c>
      <c r="C15" s="1">
        <v>0.98550724637681097</v>
      </c>
      <c r="D15" s="1">
        <v>0.82370820668693001</v>
      </c>
      <c r="E15" s="1">
        <v>0.80952380952380898</v>
      </c>
      <c r="F15" s="1">
        <v>0.98113207547169801</v>
      </c>
      <c r="G15" s="1">
        <v>0.931506849315068</v>
      </c>
      <c r="H15" s="1">
        <v>0.92808219178082196</v>
      </c>
      <c r="I15" s="1">
        <v>5.8219178082191701E-2</v>
      </c>
      <c r="J15" s="1">
        <v>0.17808219178082099</v>
      </c>
      <c r="K15" s="1">
        <v>0.95774647887323905</v>
      </c>
      <c r="L15" s="1">
        <v>0.87278582930756798</v>
      </c>
      <c r="M15" s="1">
        <v>0.108626198083067</v>
      </c>
      <c r="N15" s="1">
        <v>0.30144927536231803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 t="s">
        <v>90</v>
      </c>
      <c r="C16" s="1">
        <v>0.98507462686567104</v>
      </c>
      <c r="D16" s="1">
        <v>0.98571428571428499</v>
      </c>
      <c r="E16" s="1">
        <v>0.8</v>
      </c>
      <c r="F16" s="1">
        <v>0.98113207547169801</v>
      </c>
      <c r="G16" s="1">
        <v>0.90410958904109495</v>
      </c>
      <c r="H16" s="1">
        <v>0.94520547945205402</v>
      </c>
      <c r="I16" s="1">
        <v>5.4794520547945202E-2</v>
      </c>
      <c r="J16" s="1">
        <v>0.17808219178082099</v>
      </c>
      <c r="K16" s="1">
        <v>0.94285714285714195</v>
      </c>
      <c r="L16" s="1">
        <v>0.965034965034965</v>
      </c>
      <c r="M16" s="1">
        <v>0.10256410256410201</v>
      </c>
      <c r="N16" s="1">
        <v>0.30144927536231803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 t="s">
        <v>98</v>
      </c>
      <c r="B17" s="1" t="s">
        <v>91</v>
      </c>
      <c r="C17" s="1">
        <v>0.92613636363636298</v>
      </c>
      <c r="D17" s="1">
        <v>0.76442307692307598</v>
      </c>
      <c r="E17" s="1">
        <v>0.73972602739726001</v>
      </c>
      <c r="F17" s="1">
        <v>0.8</v>
      </c>
      <c r="G17" s="1">
        <v>0.819095477386934</v>
      </c>
      <c r="H17" s="1">
        <v>0.79899497487437099</v>
      </c>
      <c r="I17" s="1">
        <v>0.271356783919598</v>
      </c>
      <c r="J17" s="1">
        <v>0.120603015075376</v>
      </c>
      <c r="K17" s="1">
        <v>0.86933333333333296</v>
      </c>
      <c r="L17" s="1">
        <v>0.78132678132678102</v>
      </c>
      <c r="M17" s="1">
        <v>0.39705882352941102</v>
      </c>
      <c r="N17" s="1">
        <v>0.209606986899563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1"/>
      <c r="B18" s="1" t="s">
        <v>92</v>
      </c>
      <c r="C18" s="1">
        <v>0.83769633507853403</v>
      </c>
      <c r="D18" s="1">
        <v>0.70270270270270196</v>
      </c>
      <c r="E18" s="1">
        <v>0.68831168831168799</v>
      </c>
      <c r="F18" s="1">
        <v>0.84615384615384603</v>
      </c>
      <c r="G18" s="1">
        <v>0.80402010050251205</v>
      </c>
      <c r="H18" s="1">
        <v>0.78391959798994904</v>
      </c>
      <c r="I18" s="1">
        <v>0.266331658291457</v>
      </c>
      <c r="J18" s="1">
        <v>0.110552763819095</v>
      </c>
      <c r="K18" s="1">
        <v>0.82051282051282004</v>
      </c>
      <c r="L18" s="1">
        <v>0.74109263657957203</v>
      </c>
      <c r="M18" s="1">
        <v>0.38405797101449202</v>
      </c>
      <c r="N18" s="1">
        <v>0.19555555555555501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>
      <c r="A19" s="1"/>
      <c r="B19" s="1" t="s">
        <v>93</v>
      </c>
      <c r="C19" s="1">
        <v>0.93023255813953398</v>
      </c>
      <c r="D19" s="1">
        <v>0.76076555023923398</v>
      </c>
      <c r="E19" s="1">
        <v>0.453125</v>
      </c>
      <c r="F19" s="1">
        <v>0.73684210526315697</v>
      </c>
      <c r="G19" s="1">
        <v>0.80402010050251205</v>
      </c>
      <c r="H19" s="1">
        <v>0.79899497487437099</v>
      </c>
      <c r="I19" s="1">
        <v>0.14572864321608001</v>
      </c>
      <c r="J19" s="1">
        <v>0.140703517587939</v>
      </c>
      <c r="K19" s="1">
        <v>0.86253369272237201</v>
      </c>
      <c r="L19" s="1">
        <v>0.77941176470588203</v>
      </c>
      <c r="M19" s="1">
        <v>0.22053231939163401</v>
      </c>
      <c r="N19" s="1">
        <v>0.23628691983122299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1"/>
      <c r="B20" s="1" t="s">
        <v>94</v>
      </c>
      <c r="C20" s="1">
        <v>0.82233502538071002</v>
      </c>
      <c r="D20" s="1">
        <v>0.69955156950672603</v>
      </c>
      <c r="E20" s="1">
        <v>0.483870967741935</v>
      </c>
      <c r="F20" s="1">
        <v>0.77777777777777701</v>
      </c>
      <c r="G20" s="1">
        <v>0.81407035175879305</v>
      </c>
      <c r="H20" s="1">
        <v>0.78391959798994904</v>
      </c>
      <c r="I20" s="1">
        <v>0.15075376884422101</v>
      </c>
      <c r="J20" s="1">
        <v>0.140703517587939</v>
      </c>
      <c r="K20" s="1">
        <v>0.81818181818181801</v>
      </c>
      <c r="L20" s="1">
        <v>0.73933649289099501</v>
      </c>
      <c r="M20" s="1">
        <v>0.229885057471264</v>
      </c>
      <c r="N20" s="1">
        <v>0.23829787234042499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>
      <c r="A22" s="1" t="s">
        <v>21</v>
      </c>
      <c r="B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33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5" spans="1:33">
      <c r="A25" t="str">
        <f t="shared" ref="A25:M26" si="0">CONCATENATE(A2, " &amp; ")</f>
        <v xml:space="preserve">Type &amp; </v>
      </c>
      <c r="B25" t="str">
        <f t="shared" si="0"/>
        <v xml:space="preserve">Dataset &amp; </v>
      </c>
      <c r="C25" t="str">
        <f t="shared" si="0"/>
        <v xml:space="preserve">SLIMM &amp; </v>
      </c>
      <c r="D25" t="str">
        <f t="shared" si="0"/>
        <v xml:space="preserve">Kraken &amp; </v>
      </c>
      <c r="E25" t="str">
        <f t="shared" si="0"/>
        <v xml:space="preserve">GOTTCHA &amp; </v>
      </c>
      <c r="F25" t="str">
        <f t="shared" si="0"/>
        <v xml:space="preserve">mOTUs &amp; </v>
      </c>
      <c r="G25" t="str">
        <f t="shared" si="0"/>
        <v xml:space="preserve">SLIMM &amp; </v>
      </c>
      <c r="H25" t="str">
        <f t="shared" si="0"/>
        <v xml:space="preserve">Kraken &amp; </v>
      </c>
      <c r="I25" t="str">
        <f t="shared" si="0"/>
        <v xml:space="preserve">GOTTCHA &amp; </v>
      </c>
      <c r="J25" t="str">
        <f t="shared" si="0"/>
        <v xml:space="preserve">mOTUs &amp; </v>
      </c>
      <c r="K25" t="str">
        <f t="shared" si="0"/>
        <v xml:space="preserve">SLIMM &amp; </v>
      </c>
      <c r="L25" t="str">
        <f t="shared" si="0"/>
        <v xml:space="preserve">Kraken &amp; </v>
      </c>
      <c r="M25" t="str">
        <f t="shared" si="0"/>
        <v xml:space="preserve">GOTTCHA &amp; </v>
      </c>
      <c r="N25" t="str">
        <f>CONCATENATE(N2,  IF(A3&lt;&gt;"", " \\ \hline", " \\ \cline{2-14}"))</f>
        <v>mOTUs \\ \hline</v>
      </c>
    </row>
    <row r="26" spans="1:33">
      <c r="A26" t="str">
        <f t="shared" ref="A26" si="1">CONCATENATE(A3, " &amp; ")</f>
        <v xml:space="preserve">\multirow{3}{*}{Mock} &amp; </v>
      </c>
      <c r="B26" t="str">
        <f t="shared" si="0"/>
        <v xml:space="preserve">MG01 &amp; </v>
      </c>
      <c r="C26" t="str">
        <f t="shared" ref="C26:F41" si="2">CONCATENATE(IF(C3=MAX($C3:$F3), CONCATENATE("\textbf{", TEXT(ROUND(C3, 4), "0.0000"), "}"), TEXT(ROUND(C3, 4), "0.0000")), " &amp; ")</f>
        <v xml:space="preserve">0.8923 &amp; </v>
      </c>
      <c r="D26" t="str">
        <f t="shared" si="2"/>
        <v xml:space="preserve">0.6264 &amp; </v>
      </c>
      <c r="E26" t="str">
        <f t="shared" si="2"/>
        <v xml:space="preserve">0.9808 &amp; </v>
      </c>
      <c r="F26" t="str">
        <f t="shared" si="2"/>
        <v xml:space="preserve">\textbf{1.0000} &amp; </v>
      </c>
      <c r="G26" t="str">
        <f t="shared" ref="G26:J41" si="3">CONCATENATE(IF(G3=MAX($G3:$J3), CONCATENATE("\textbf{", TEXT(ROUND(G3, 4), "0.0000"), "}"), TEXT(ROUND(G3, 4), "0.0000")), " &amp; ")</f>
        <v xml:space="preserve">\textbf{0.9355} &amp; </v>
      </c>
      <c r="H26" t="str">
        <f t="shared" si="3"/>
        <v xml:space="preserve">0.9194 &amp; </v>
      </c>
      <c r="I26" t="str">
        <f t="shared" si="3"/>
        <v xml:space="preserve">0.8226 &amp; </v>
      </c>
      <c r="J26" t="str">
        <f t="shared" si="3"/>
        <v xml:space="preserve">0.8065 &amp; </v>
      </c>
      <c r="K26" t="str">
        <f t="shared" ref="K26:M41" si="4">CONCATENATE(IF(K3=MAX($K3:$N3), CONCATENATE("\textbf{", TEXT(ROUND(K3, 4), "0.0000"), "}"), TEXT(ROUND(K3, 4), "0.0000")), " &amp; ")</f>
        <v xml:space="preserve">\textbf{0.9134} &amp; </v>
      </c>
      <c r="L26" t="str">
        <f t="shared" si="4"/>
        <v xml:space="preserve">0.7451 &amp; </v>
      </c>
      <c r="M26" t="str">
        <f t="shared" si="4"/>
        <v xml:space="preserve">0.8947 &amp; </v>
      </c>
      <c r="N26" t="str">
        <f>CONCATENATE(IF(N3=MAX($K3:$N3), CONCATENATE("\textbf{", TEXT(ROUND(N3, 4), "0.0000"), "}"), TEXT(ROUND(N3, 4), "0.0000")),  ,  IF(A4&lt;&gt;"", " \\ \hline", " \\ \cline{2-14}"))</f>
        <v>0.8929 \\ \cline{2-14}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t="str">
        <f t="shared" ref="A27" si="5">CONCATENATE(A4, " &amp; ")</f>
        <v xml:space="preserve"> &amp; </v>
      </c>
      <c r="B27" t="str">
        <f t="shared" ref="B27" si="6">CONCATENATE(B4, " &amp; ")</f>
        <v xml:space="preserve">MG02 &amp; </v>
      </c>
      <c r="C27" t="str">
        <f t="shared" si="2"/>
        <v xml:space="preserve">0.9545 &amp; </v>
      </c>
      <c r="D27" t="str">
        <f t="shared" si="2"/>
        <v xml:space="preserve">0.8400 &amp; </v>
      </c>
      <c r="E27" t="str">
        <f t="shared" si="2"/>
        <v xml:space="preserve">\textbf{1.0000} &amp; </v>
      </c>
      <c r="F27" t="str">
        <f t="shared" si="2"/>
        <v xml:space="preserve">\textbf{1.0000} &amp; </v>
      </c>
      <c r="G27" t="str">
        <f t="shared" si="3"/>
        <v xml:space="preserve">\textbf{1.0000} &amp; </v>
      </c>
      <c r="H27" t="str">
        <f t="shared" si="3"/>
        <v xml:space="preserve">\textbf{1.0000} &amp; </v>
      </c>
      <c r="I27" t="str">
        <f t="shared" si="3"/>
        <v xml:space="preserve">0.9524 &amp; </v>
      </c>
      <c r="J27" t="str">
        <f t="shared" si="3"/>
        <v xml:space="preserve">0.8571 &amp; </v>
      </c>
      <c r="K27" t="str">
        <f t="shared" si="4"/>
        <v xml:space="preserve">\textbf{0.9767} &amp; </v>
      </c>
      <c r="L27" t="str">
        <f t="shared" si="4"/>
        <v xml:space="preserve">0.9130 &amp; </v>
      </c>
      <c r="M27" t="str">
        <f t="shared" si="4"/>
        <v xml:space="preserve">0.9756 &amp; </v>
      </c>
      <c r="N27" t="str">
        <f t="shared" ref="N27:N39" si="7">CONCATENATE(IF(N4=MAX($K4:$N4), CONCATENATE("\textbf{", TEXT(ROUND(N4, 4), "0.0000"), "}"), TEXT(ROUND(N4, 4), "0.0000")),  ,  IF(A5&lt;&gt;"", " \\ \hline", " \\ \cline{2-14}"))</f>
        <v>0.9231 \\ \cline{2-14}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t="str">
        <f t="shared" ref="A28" si="8">CONCATENATE(A5, " &amp; ")</f>
        <v xml:space="preserve"> &amp; </v>
      </c>
      <c r="B28" t="str">
        <f t="shared" ref="B28" si="9">CONCATENATE(B5, " &amp; ")</f>
        <v xml:space="preserve">MG03 &amp; </v>
      </c>
      <c r="C28" t="str">
        <f t="shared" si="2"/>
        <v xml:space="preserve">0.9524 &amp; </v>
      </c>
      <c r="D28" t="str">
        <f t="shared" si="2"/>
        <v xml:space="preserve">0.6897 &amp; </v>
      </c>
      <c r="E28" t="str">
        <f t="shared" si="2"/>
        <v xml:space="preserve">\textbf{1.0000} &amp; </v>
      </c>
      <c r="F28" t="str">
        <f t="shared" si="2"/>
        <v xml:space="preserve">\textbf{1.0000} &amp; </v>
      </c>
      <c r="G28" t="str">
        <f t="shared" si="3"/>
        <v xml:space="preserve">\textbf{0.9524} &amp; </v>
      </c>
      <c r="H28" t="str">
        <f t="shared" si="3"/>
        <v xml:space="preserve">\textbf{0.9524} &amp; </v>
      </c>
      <c r="I28" t="str">
        <f t="shared" si="3"/>
        <v xml:space="preserve">0.8571 &amp; </v>
      </c>
      <c r="J28" t="str">
        <f t="shared" si="3"/>
        <v xml:space="preserve">0.4286 &amp; </v>
      </c>
      <c r="K28" t="str">
        <f t="shared" si="4"/>
        <v xml:space="preserve">\textbf{0.9524} &amp; </v>
      </c>
      <c r="L28" t="str">
        <f t="shared" si="4"/>
        <v xml:space="preserve">0.8000 &amp; </v>
      </c>
      <c r="M28" t="str">
        <f t="shared" si="4"/>
        <v xml:space="preserve">0.9231 &amp; </v>
      </c>
      <c r="N28" t="str">
        <f t="shared" si="7"/>
        <v>0.6000 \\ \hline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>
      <c r="A29" t="str">
        <f t="shared" ref="A29" si="10">CONCATENATE(A6, " &amp; ")</f>
        <v xml:space="preserve">\multirow{2}{*}{Mimic.Sim} &amp; </v>
      </c>
      <c r="B29" t="str">
        <f t="shared" ref="B29" si="11">CONCATENATE(B6, " &amp; ")</f>
        <v xml:space="preserve">MG04 &amp; </v>
      </c>
      <c r="C29" t="str">
        <f t="shared" si="2"/>
        <v xml:space="preserve">\textbf{1.0000} &amp; </v>
      </c>
      <c r="D29" t="str">
        <f t="shared" si="2"/>
        <v xml:space="preserve">0.4250 &amp; </v>
      </c>
      <c r="E29" t="str">
        <f t="shared" si="2"/>
        <v xml:space="preserve">0.6000 &amp; </v>
      </c>
      <c r="F29" t="str">
        <f t="shared" si="2"/>
        <v xml:space="preserve">0.9474 &amp; </v>
      </c>
      <c r="G29" t="str">
        <f t="shared" si="3"/>
        <v xml:space="preserve">\textbf{1.0000} &amp; </v>
      </c>
      <c r="H29" t="str">
        <f t="shared" si="3"/>
        <v xml:space="preserve">\textbf{1.0000} &amp; </v>
      </c>
      <c r="I29" t="str">
        <f t="shared" si="3"/>
        <v xml:space="preserve">0.6176 &amp; </v>
      </c>
      <c r="J29" t="str">
        <f t="shared" si="3"/>
        <v xml:space="preserve">0.5294 &amp; </v>
      </c>
      <c r="K29" t="str">
        <f t="shared" si="4"/>
        <v xml:space="preserve">\textbf{1.0000} &amp; </v>
      </c>
      <c r="L29" t="str">
        <f t="shared" si="4"/>
        <v xml:space="preserve">0.5965 &amp; </v>
      </c>
      <c r="M29" t="str">
        <f t="shared" si="4"/>
        <v xml:space="preserve">0.6087 &amp; </v>
      </c>
      <c r="N29" t="str">
        <f t="shared" si="7"/>
        <v>0.6792 \\ \cline{2-14}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t="str">
        <f t="shared" ref="A30" si="12">CONCATENATE(A7, " &amp; ")</f>
        <v xml:space="preserve"> &amp; </v>
      </c>
      <c r="B30" t="str">
        <f t="shared" ref="B30" si="13">CONCATENATE(B7, " &amp; ")</f>
        <v xml:space="preserve">MG05 &amp; </v>
      </c>
      <c r="C30" t="str">
        <f t="shared" si="2"/>
        <v xml:space="preserve">\textbf{1.0000} &amp; </v>
      </c>
      <c r="D30" t="str">
        <f t="shared" si="2"/>
        <v xml:space="preserve">0.6650 &amp; </v>
      </c>
      <c r="E30" t="str">
        <f t="shared" si="2"/>
        <v xml:space="preserve">0.8714 &amp; </v>
      </c>
      <c r="F30" t="str">
        <f t="shared" si="2"/>
        <v xml:space="preserve">0.9630 &amp; </v>
      </c>
      <c r="G30" t="str">
        <f t="shared" si="3"/>
        <v xml:space="preserve">\textbf{1.0000} &amp; </v>
      </c>
      <c r="H30" t="str">
        <f t="shared" si="3"/>
        <v xml:space="preserve">\textbf{1.0000} &amp; </v>
      </c>
      <c r="I30" t="str">
        <f t="shared" si="3"/>
        <v xml:space="preserve">0.4656 &amp; </v>
      </c>
      <c r="J30" t="str">
        <f t="shared" si="3"/>
        <v xml:space="preserve">0.1985 &amp; </v>
      </c>
      <c r="K30" t="str">
        <f t="shared" si="4"/>
        <v xml:space="preserve">\textbf{1.0000} &amp; </v>
      </c>
      <c r="L30" t="str">
        <f t="shared" si="4"/>
        <v xml:space="preserve">0.7988 &amp; </v>
      </c>
      <c r="M30" t="str">
        <f t="shared" si="4"/>
        <v xml:space="preserve">0.6070 &amp; </v>
      </c>
      <c r="N30" t="str">
        <f t="shared" si="7"/>
        <v>0.3291 \\ \hline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A31" t="str">
        <f t="shared" ref="A31" si="14">CONCATENATE(A8, " &amp; ")</f>
        <v xml:space="preserve">\multirow{9}{*}{Rand.Sim} &amp; </v>
      </c>
      <c r="B31" t="str">
        <f t="shared" ref="B31" si="15">CONCATENATE(B8, " &amp; ")</f>
        <v xml:space="preserve">MG06 &amp; </v>
      </c>
      <c r="C31" t="str">
        <f t="shared" si="2"/>
        <v xml:space="preserve">\textbf{0.9783} &amp; </v>
      </c>
      <c r="D31" t="str">
        <f t="shared" si="2"/>
        <v xml:space="preserve">0.4352 &amp; </v>
      </c>
      <c r="E31" t="str">
        <f t="shared" si="2"/>
        <v xml:space="preserve">0.6897 &amp; </v>
      </c>
      <c r="F31" t="str">
        <f t="shared" si="2"/>
        <v xml:space="preserve">0.8718 &amp; </v>
      </c>
      <c r="G31" t="str">
        <f t="shared" si="3"/>
        <v xml:space="preserve">0.9375 &amp; </v>
      </c>
      <c r="H31" t="str">
        <f t="shared" si="3"/>
        <v xml:space="preserve">\textbf{0.9792} &amp; </v>
      </c>
      <c r="I31" t="str">
        <f t="shared" si="3"/>
        <v xml:space="preserve">0.8333 &amp; </v>
      </c>
      <c r="J31" t="str">
        <f t="shared" si="3"/>
        <v xml:space="preserve">0.7083 &amp; </v>
      </c>
      <c r="K31" t="str">
        <f t="shared" si="4"/>
        <v xml:space="preserve">\textbf{0.9574} &amp; </v>
      </c>
      <c r="L31" t="str">
        <f t="shared" si="4"/>
        <v xml:space="preserve">0.6026 &amp; </v>
      </c>
      <c r="M31" t="str">
        <f t="shared" si="4"/>
        <v xml:space="preserve">0.7547 &amp; </v>
      </c>
      <c r="N31" t="str">
        <f t="shared" si="7"/>
        <v>0.7816 \\ \cline{2-14}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t="str">
        <f t="shared" ref="A32" si="16">CONCATENATE(A9, " &amp; ")</f>
        <v xml:space="preserve"> &amp; </v>
      </c>
      <c r="B32" t="str">
        <f t="shared" ref="B32" si="17">CONCATENATE(B9, " &amp; ")</f>
        <v xml:space="preserve">MG07 &amp; </v>
      </c>
      <c r="C32" t="str">
        <f t="shared" si="2"/>
        <v xml:space="preserve">\textbf{0.9783} &amp; </v>
      </c>
      <c r="D32" t="str">
        <f t="shared" si="2"/>
        <v xml:space="preserve">0.4352 &amp; </v>
      </c>
      <c r="E32" t="str">
        <f t="shared" si="2"/>
        <v xml:space="preserve">0.6964 &amp; </v>
      </c>
      <c r="F32" t="str">
        <f t="shared" si="2"/>
        <v xml:space="preserve">0.9091 &amp; </v>
      </c>
      <c r="G32" t="str">
        <f t="shared" si="3"/>
        <v xml:space="preserve">0.9375 &amp; </v>
      </c>
      <c r="H32" t="str">
        <f t="shared" si="3"/>
        <v xml:space="preserve">\textbf{0.9792} &amp; </v>
      </c>
      <c r="I32" t="str">
        <f t="shared" si="3"/>
        <v xml:space="preserve">0.8125 &amp; </v>
      </c>
      <c r="J32" t="str">
        <f t="shared" si="3"/>
        <v xml:space="preserve">0.6250 &amp; </v>
      </c>
      <c r="K32" t="str">
        <f t="shared" si="4"/>
        <v xml:space="preserve">\textbf{0.9574} &amp; </v>
      </c>
      <c r="L32" t="str">
        <f t="shared" si="4"/>
        <v xml:space="preserve">0.6026 &amp; </v>
      </c>
      <c r="M32" t="str">
        <f t="shared" si="4"/>
        <v xml:space="preserve">0.7500 &amp; </v>
      </c>
      <c r="N32" t="str">
        <f t="shared" si="7"/>
        <v>0.7407 \\ \cline{2-14}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4">
      <c r="A33" t="str">
        <f t="shared" ref="A33" si="18">CONCATENATE(A10, " &amp; ")</f>
        <v xml:space="preserve"> &amp; </v>
      </c>
      <c r="B33" t="str">
        <f t="shared" ref="B33" si="19">CONCATENATE(B10, " &amp; ")</f>
        <v xml:space="preserve">MG08 &amp; </v>
      </c>
      <c r="C33" t="str">
        <f t="shared" si="2"/>
        <v xml:space="preserve">\textbf{0.9783} &amp; </v>
      </c>
      <c r="D33" t="str">
        <f t="shared" si="2"/>
        <v xml:space="preserve">0.4299 &amp; </v>
      </c>
      <c r="E33" t="str">
        <f t="shared" si="2"/>
        <v xml:space="preserve">0.7143 &amp; </v>
      </c>
      <c r="F33" t="str">
        <f t="shared" si="2"/>
        <v xml:space="preserve">0.8824 &amp; </v>
      </c>
      <c r="G33" t="str">
        <f t="shared" si="3"/>
        <v xml:space="preserve">0.9375 &amp; </v>
      </c>
      <c r="H33" t="str">
        <f t="shared" si="3"/>
        <v xml:space="preserve">\textbf{0.9583} &amp; </v>
      </c>
      <c r="I33" t="str">
        <f t="shared" si="3"/>
        <v xml:space="preserve">0.8333 &amp; </v>
      </c>
      <c r="J33" t="str">
        <f t="shared" si="3"/>
        <v xml:space="preserve">0.6250 &amp; </v>
      </c>
      <c r="K33" t="str">
        <f t="shared" si="4"/>
        <v xml:space="preserve">\textbf{0.9574} &amp; </v>
      </c>
      <c r="L33" t="str">
        <f t="shared" si="4"/>
        <v xml:space="preserve">0.5935 &amp; </v>
      </c>
      <c r="M33" t="str">
        <f t="shared" si="4"/>
        <v xml:space="preserve">0.7692 &amp; </v>
      </c>
      <c r="N33" t="str">
        <f t="shared" si="7"/>
        <v>0.7317 \\ \cline{2-14}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4">
      <c r="A34" t="str">
        <f t="shared" ref="A34" si="20">CONCATENATE(A11, " &amp; ")</f>
        <v xml:space="preserve"> &amp; </v>
      </c>
      <c r="B34" t="str">
        <f t="shared" ref="B34" si="21">CONCATENATE(B11, " &amp; ")</f>
        <v xml:space="preserve">MG09 &amp; </v>
      </c>
      <c r="C34" t="str">
        <f t="shared" si="2"/>
        <v xml:space="preserve">\textbf{0.9929} &amp; </v>
      </c>
      <c r="D34" t="str">
        <f t="shared" si="2"/>
        <v xml:space="preserve">0.7220 &amp; </v>
      </c>
      <c r="E34" t="str">
        <f t="shared" si="2"/>
        <v xml:space="preserve">0.8396 &amp; </v>
      </c>
      <c r="F34" t="str">
        <f t="shared" si="2"/>
        <v xml:space="preserve">0.9286 &amp; </v>
      </c>
      <c r="G34" t="str">
        <f t="shared" si="3"/>
        <v xml:space="preserve">0.9211 &amp; </v>
      </c>
      <c r="H34" t="str">
        <f t="shared" si="3"/>
        <v xml:space="preserve">\textbf{0.9737} &amp; </v>
      </c>
      <c r="I34" t="str">
        <f t="shared" si="3"/>
        <v xml:space="preserve">0.5855 &amp; </v>
      </c>
      <c r="J34" t="str">
        <f t="shared" si="3"/>
        <v xml:space="preserve">0.3421 &amp; </v>
      </c>
      <c r="K34" t="str">
        <f t="shared" si="4"/>
        <v xml:space="preserve">\textbf{0.9556} &amp; </v>
      </c>
      <c r="L34" t="str">
        <f t="shared" si="4"/>
        <v xml:space="preserve">0.8291 &amp; </v>
      </c>
      <c r="M34" t="str">
        <f t="shared" si="4"/>
        <v xml:space="preserve">0.6899 &amp; </v>
      </c>
      <c r="N34" t="str">
        <f t="shared" si="7"/>
        <v>0.5000 \\ \cline{2-14}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4">
      <c r="A35" t="str">
        <f t="shared" ref="A35" si="22">CONCATENATE(A12, " &amp; ")</f>
        <v xml:space="preserve"> &amp; </v>
      </c>
      <c r="B35" t="str">
        <f t="shared" ref="B35" si="23">CONCATENATE(B12, " &amp; ")</f>
        <v xml:space="preserve">MG10 &amp; </v>
      </c>
      <c r="C35" t="str">
        <f t="shared" si="2"/>
        <v xml:space="preserve">\textbf{0.9930} &amp; </v>
      </c>
      <c r="D35" t="str">
        <f t="shared" si="2"/>
        <v xml:space="preserve">0.7178 &amp; </v>
      </c>
      <c r="E35" t="str">
        <f t="shared" si="2"/>
        <v xml:space="preserve">0.7949 &amp; </v>
      </c>
      <c r="F35" t="str">
        <f t="shared" si="2"/>
        <v xml:space="preserve">0.9574 &amp; </v>
      </c>
      <c r="G35" t="str">
        <f t="shared" si="3"/>
        <v xml:space="preserve">0.9276 &amp; </v>
      </c>
      <c r="H35" t="str">
        <f t="shared" si="3"/>
        <v xml:space="preserve">\textbf{0.9539} &amp; </v>
      </c>
      <c r="I35" t="str">
        <f t="shared" si="3"/>
        <v xml:space="preserve">0.4079 &amp; </v>
      </c>
      <c r="J35" t="str">
        <f t="shared" si="3"/>
        <v xml:space="preserve">0.2961 &amp; </v>
      </c>
      <c r="K35" t="str">
        <f t="shared" si="4"/>
        <v xml:space="preserve">\textbf{0.9592} &amp; </v>
      </c>
      <c r="L35" t="str">
        <f t="shared" si="4"/>
        <v xml:space="preserve">0.8192 &amp; </v>
      </c>
      <c r="M35" t="str">
        <f t="shared" si="4"/>
        <v xml:space="preserve">0.5391 &amp; </v>
      </c>
      <c r="N35" t="str">
        <f t="shared" si="7"/>
        <v>0.4523 \\ \cline{2-14}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4">
      <c r="A36" t="str">
        <f t="shared" ref="A36" si="24">CONCATENATE(A13, " &amp; ")</f>
        <v xml:space="preserve"> &amp; </v>
      </c>
      <c r="B36" t="str">
        <f t="shared" ref="B36" si="25">CONCATENATE(B13, " &amp; ")</f>
        <v xml:space="preserve">MG11 &amp; </v>
      </c>
      <c r="C36" t="str">
        <f t="shared" si="2"/>
        <v xml:space="preserve">\textbf{0.9928} &amp; </v>
      </c>
      <c r="D36" t="str">
        <f t="shared" si="2"/>
        <v xml:space="preserve">0.7164 &amp; </v>
      </c>
      <c r="E36" t="str">
        <f t="shared" si="2"/>
        <v xml:space="preserve">0.8058 &amp; </v>
      </c>
      <c r="F36" t="str">
        <f t="shared" si="2"/>
        <v xml:space="preserve">0.9464 &amp; </v>
      </c>
      <c r="G36" t="str">
        <f t="shared" si="3"/>
        <v xml:space="preserve">0.9079 &amp; </v>
      </c>
      <c r="H36" t="str">
        <f t="shared" si="3"/>
        <v xml:space="preserve">\textbf{0.9474} &amp; </v>
      </c>
      <c r="I36" t="str">
        <f t="shared" si="3"/>
        <v xml:space="preserve">0.5461 &amp; </v>
      </c>
      <c r="J36" t="str">
        <f t="shared" si="3"/>
        <v xml:space="preserve">0.3487 &amp; </v>
      </c>
      <c r="K36" t="str">
        <f t="shared" si="4"/>
        <v xml:space="preserve">\textbf{0.9485} &amp; </v>
      </c>
      <c r="L36" t="str">
        <f t="shared" si="4"/>
        <v xml:space="preserve">0.8159 &amp; </v>
      </c>
      <c r="M36" t="str">
        <f t="shared" si="4"/>
        <v xml:space="preserve">0.6510 &amp; </v>
      </c>
      <c r="N36" t="str">
        <f t="shared" si="7"/>
        <v>0.5096 \\ \cline{2-14}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4">
      <c r="A37" t="str">
        <f t="shared" ref="A37" si="26">CONCATENATE(A14, " &amp; ")</f>
        <v xml:space="preserve"> &amp; </v>
      </c>
      <c r="B37" t="str">
        <f t="shared" ref="B37" si="27">CONCATENATE(B14, " &amp; ")</f>
        <v xml:space="preserve">MG12 &amp; </v>
      </c>
      <c r="C37" t="str">
        <f t="shared" si="2"/>
        <v xml:space="preserve">\textbf{0.9855} &amp; </v>
      </c>
      <c r="D37" t="str">
        <f t="shared" si="2"/>
        <v xml:space="preserve">0.8284 &amp; </v>
      </c>
      <c r="E37" t="str">
        <f t="shared" si="2"/>
        <v xml:space="preserve">0.7333 &amp; </v>
      </c>
      <c r="F37" t="str">
        <f t="shared" si="2"/>
        <v xml:space="preserve">0.9773 &amp; </v>
      </c>
      <c r="G37" t="str">
        <f t="shared" si="3"/>
        <v xml:space="preserve">0.9315 &amp; </v>
      </c>
      <c r="H37" t="str">
        <f t="shared" si="3"/>
        <v xml:space="preserve">\textbf{0.9589} &amp; </v>
      </c>
      <c r="I37" t="str">
        <f t="shared" si="3"/>
        <v xml:space="preserve">0.0377 &amp; </v>
      </c>
      <c r="J37" t="str">
        <f t="shared" si="3"/>
        <v xml:space="preserve">0.1473 &amp; </v>
      </c>
      <c r="K37" t="str">
        <f t="shared" si="4"/>
        <v xml:space="preserve">\textbf{0.9577} &amp; </v>
      </c>
      <c r="L37" t="str">
        <f t="shared" si="4"/>
        <v xml:space="preserve">0.8889 &amp; </v>
      </c>
      <c r="M37" t="str">
        <f t="shared" si="4"/>
        <v xml:space="preserve">0.0717 &amp; </v>
      </c>
      <c r="N37" t="str">
        <f t="shared" si="7"/>
        <v>0.2560 \\ \cline{2-14}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4">
      <c r="A38" t="str">
        <f t="shared" ref="A38" si="28">CONCATENATE(A15, " &amp; ")</f>
        <v xml:space="preserve"> &amp; </v>
      </c>
      <c r="B38" t="str">
        <f t="shared" ref="B38" si="29">CONCATENATE(B15, " &amp; ")</f>
        <v xml:space="preserve">MG13 &amp; </v>
      </c>
      <c r="C38" t="str">
        <f t="shared" si="2"/>
        <v xml:space="preserve">\textbf{0.9855} &amp; </v>
      </c>
      <c r="D38" t="str">
        <f t="shared" si="2"/>
        <v xml:space="preserve">0.8237 &amp; </v>
      </c>
      <c r="E38" t="str">
        <f t="shared" si="2"/>
        <v xml:space="preserve">0.8095 &amp; </v>
      </c>
      <c r="F38" t="str">
        <f t="shared" si="2"/>
        <v xml:space="preserve">0.9811 &amp; </v>
      </c>
      <c r="G38" t="str">
        <f t="shared" si="3"/>
        <v xml:space="preserve">\textbf{0.9315} &amp; </v>
      </c>
      <c r="H38" t="str">
        <f t="shared" si="3"/>
        <v xml:space="preserve">0.9281 &amp; </v>
      </c>
      <c r="I38" t="str">
        <f t="shared" si="3"/>
        <v xml:space="preserve">0.0582 &amp; </v>
      </c>
      <c r="J38" t="str">
        <f t="shared" si="3"/>
        <v xml:space="preserve">0.1781 &amp; </v>
      </c>
      <c r="K38" t="str">
        <f t="shared" si="4"/>
        <v xml:space="preserve">\textbf{0.9577} &amp; </v>
      </c>
      <c r="L38" t="str">
        <f t="shared" si="4"/>
        <v xml:space="preserve">0.8728 &amp; </v>
      </c>
      <c r="M38" t="str">
        <f t="shared" si="4"/>
        <v xml:space="preserve">0.1086 &amp; </v>
      </c>
      <c r="N38" t="str">
        <f t="shared" si="7"/>
        <v>0.3014 \\ \cline{2-14}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4">
      <c r="A39" t="str">
        <f t="shared" ref="A39" si="30">CONCATENATE(A16, " &amp; ")</f>
        <v xml:space="preserve"> &amp; </v>
      </c>
      <c r="B39" t="str">
        <f t="shared" ref="B39" si="31">CONCATENATE(B16, " &amp; ")</f>
        <v xml:space="preserve">MG14 &amp; </v>
      </c>
      <c r="C39" t="str">
        <f t="shared" si="2"/>
        <v xml:space="preserve">0.9851 &amp; </v>
      </c>
      <c r="D39" t="str">
        <f t="shared" si="2"/>
        <v xml:space="preserve">\textbf{0.9857} &amp; </v>
      </c>
      <c r="E39" t="str">
        <f t="shared" si="2"/>
        <v xml:space="preserve">0.8000 &amp; </v>
      </c>
      <c r="F39" t="str">
        <f t="shared" si="2"/>
        <v xml:space="preserve">0.9811 &amp; </v>
      </c>
      <c r="G39" t="str">
        <f t="shared" si="3"/>
        <v xml:space="preserve">0.9041 &amp; </v>
      </c>
      <c r="H39" t="str">
        <f t="shared" si="3"/>
        <v xml:space="preserve">\textbf{0.9452} &amp; </v>
      </c>
      <c r="I39" t="str">
        <f t="shared" si="3"/>
        <v xml:space="preserve">0.0548 &amp; </v>
      </c>
      <c r="J39" t="str">
        <f t="shared" si="3"/>
        <v xml:space="preserve">0.1781 &amp; </v>
      </c>
      <c r="K39" t="str">
        <f t="shared" si="4"/>
        <v xml:space="preserve">0.9429 &amp; </v>
      </c>
      <c r="L39" t="str">
        <f t="shared" si="4"/>
        <v xml:space="preserve">\textbf{0.9650} &amp; </v>
      </c>
      <c r="M39" t="str">
        <f t="shared" si="4"/>
        <v xml:space="preserve">0.1026 &amp; </v>
      </c>
      <c r="N39" t="str">
        <f t="shared" si="7"/>
        <v>0.3014 \\ \hline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4">
      <c r="A40" t="str">
        <f t="shared" ref="A40" si="32">CONCATENATE(A17, " &amp; ")</f>
        <v xml:space="preserve">\multirow{4}{*}{CAMI} &amp; </v>
      </c>
      <c r="B40" t="str">
        <f t="shared" ref="B40" si="33">CONCATENATE(B17, " &amp; ")</f>
        <v xml:space="preserve">MG15 &amp; </v>
      </c>
      <c r="C40" t="str">
        <f t="shared" si="2"/>
        <v xml:space="preserve">\textbf{0.9261} &amp; </v>
      </c>
      <c r="D40" t="str">
        <f t="shared" si="2"/>
        <v xml:space="preserve">0.7644 &amp; </v>
      </c>
      <c r="E40" t="str">
        <f>CONCATENATE(IF(E17=MAX($C17:$F17), CONCATENATE("\textbf{", TEXT(ROUND(E17, 4), "0.0000"), "}"), TEXT(ROUND(E17, 4), "0.0000")), "\* &amp; ")</f>
        <v xml:space="preserve">0.7397\* &amp; </v>
      </c>
      <c r="F40" t="str">
        <f>CONCATENATE(IF(F17=MAX($C17:$F17), CONCATENATE("\textbf{", TEXT(ROUND(F17, 4), "0.0000"), "}"), TEXT(ROUND(F17, 4), "0.0000")), "\* &amp; ")</f>
        <v xml:space="preserve">0.8000\* &amp; </v>
      </c>
      <c r="G40" t="str">
        <f t="shared" si="3"/>
        <v xml:space="preserve">\textbf{0.8191} &amp; </v>
      </c>
      <c r="H40" t="str">
        <f t="shared" si="3"/>
        <v xml:space="preserve">0.7990 &amp; </v>
      </c>
      <c r="I40" t="str">
        <f>CONCATENATE(IF(I17=MAX($G17:$J17), CONCATENATE("\textbf{", TEXT(ROUND(I17, 4), "0.0000"), "}"), TEXT(ROUND(I17, 4), "0.0000")), "* &amp; ")</f>
        <v xml:space="preserve">0.2714* &amp; </v>
      </c>
      <c r="J40" t="str">
        <f>CONCATENATE(IF(J17=MAX($G17:$J17), CONCATENATE("\textbf{", TEXT(ROUND(J17, 4), "0.0000"), "}"), TEXT(ROUND(J17, 4), "0.0000")), "* &amp; ")</f>
        <v xml:space="preserve">0.1206* &amp; </v>
      </c>
      <c r="K40" t="str">
        <f t="shared" si="4"/>
        <v xml:space="preserve">\textbf{0.8693} &amp; </v>
      </c>
      <c r="L40" t="str">
        <f t="shared" si="4"/>
        <v xml:space="preserve">0.7813 &amp; </v>
      </c>
      <c r="M40" t="str">
        <f>CONCATENATE(IF(M17=MAX($K17:$N17), CONCATENATE("\textbf{", TEXT(ROUND(M17, 4), "0.0000"), "}"), TEXT(ROUND(M17, 4), "0.0000")), "* &amp; ")</f>
        <v xml:space="preserve">0.3971* &amp; </v>
      </c>
      <c r="N40" t="str">
        <f>CONCATENATE(IF(N17=MAX($K17:$N17), CONCATENATE("\textbf{", TEXT(ROUND(N17, 4), "0.0000"), "}"), TEXT(ROUND(N17, 4), "0.0000")),  ,  IF(A18&lt;&gt;"", "* \\ \hline", "* \\ \cline{2-14}"))</f>
        <v>0.2096* \\ \cline{2-14}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5"/>
      <c r="AF40" s="5"/>
      <c r="AG40" s="5"/>
    </row>
    <row r="41" spans="1:34">
      <c r="A41" t="str">
        <f t="shared" ref="A41" si="34">CONCATENATE(A18, " &amp; ")</f>
        <v xml:space="preserve"> &amp; </v>
      </c>
      <c r="B41" t="str">
        <f t="shared" ref="B41:B43" si="35">CONCATENATE(B18, " &amp; ")</f>
        <v xml:space="preserve">MG16 &amp; </v>
      </c>
      <c r="C41" t="str">
        <f t="shared" si="2"/>
        <v xml:space="preserve">0.8377 &amp; </v>
      </c>
      <c r="D41" t="str">
        <f t="shared" si="2"/>
        <v xml:space="preserve">0.7027 &amp; </v>
      </c>
      <c r="E41" t="str">
        <f t="shared" ref="E41:F43" si="36">CONCATENATE(IF(E18=MAX($C18:$F18), CONCATENATE("\textbf{", TEXT(ROUND(E18, 4), "0.0000"), "}"), TEXT(ROUND(E18, 4), "0.0000")), "\* &amp; ")</f>
        <v xml:space="preserve">0.6883\* &amp; </v>
      </c>
      <c r="F41" t="str">
        <f t="shared" si="36"/>
        <v xml:space="preserve">\textbf{0.8462}\* &amp; </v>
      </c>
      <c r="G41" t="str">
        <f t="shared" si="3"/>
        <v xml:space="preserve">\textbf{0.8040} &amp; </v>
      </c>
      <c r="H41" t="str">
        <f t="shared" si="3"/>
        <v xml:space="preserve">0.7839 &amp; </v>
      </c>
      <c r="I41" t="str">
        <f t="shared" ref="I41:J43" si="37">CONCATENATE(IF(I18=MAX($G18:$J18), CONCATENATE("\textbf{", TEXT(ROUND(I18, 4), "0.0000"), "}"), TEXT(ROUND(I18, 4), "0.0000")), "* &amp; ")</f>
        <v xml:space="preserve">0.2663* &amp; </v>
      </c>
      <c r="J41" t="str">
        <f t="shared" si="37"/>
        <v xml:space="preserve">0.1106* &amp; </v>
      </c>
      <c r="K41" t="str">
        <f t="shared" si="4"/>
        <v xml:space="preserve">\textbf{0.8205} &amp; </v>
      </c>
      <c r="L41" t="str">
        <f t="shared" si="4"/>
        <v xml:space="preserve">0.7411 &amp; </v>
      </c>
      <c r="M41" t="str">
        <f t="shared" ref="M41:M43" si="38">CONCATENATE(IF(M18=MAX($K18:$N18), CONCATENATE("\textbf{", TEXT(ROUND(M18, 4), "0.0000"), "}"), TEXT(ROUND(M18, 4), "0.0000")), "* &amp; ")</f>
        <v xml:space="preserve">0.3841* &amp; </v>
      </c>
      <c r="N41" t="str">
        <f t="shared" ref="N41:N43" si="39">CONCATENATE(IF(N18=MAX($K18:$N18), CONCATENATE("\textbf{", TEXT(ROUND(N18, 4), "0.0000"), "}"), TEXT(ROUND(N18, 4), "0.0000")),  ,  IF(A19&lt;&gt;"", "* \\ \hline", "* \\ \cline{2-14}"))</f>
        <v>0.1956* \\ \cline{2-14}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5"/>
      <c r="AF41" s="5"/>
      <c r="AG41" s="5"/>
    </row>
    <row r="42" spans="1:34">
      <c r="A42" t="str">
        <f t="shared" ref="A42" si="40">CONCATENATE(A19, " &amp; ")</f>
        <v xml:space="preserve"> &amp; </v>
      </c>
      <c r="B42" t="str">
        <f t="shared" si="35"/>
        <v xml:space="preserve">MG17 &amp; </v>
      </c>
      <c r="C42" t="str">
        <f t="shared" ref="C42:D43" si="41">CONCATENATE(IF(C19=MAX($C19:$F19), CONCATENATE("\textbf{", TEXT(ROUND(C19, 4), "0.0000"), "}"), TEXT(ROUND(C19, 4), "0.0000")), " &amp; ")</f>
        <v xml:space="preserve">\textbf{0.9302} &amp; </v>
      </c>
      <c r="D42" t="str">
        <f t="shared" si="41"/>
        <v xml:space="preserve">0.7608 &amp; </v>
      </c>
      <c r="E42" t="str">
        <f t="shared" si="36"/>
        <v xml:space="preserve">0.4531\* &amp; </v>
      </c>
      <c r="F42" t="str">
        <f t="shared" si="36"/>
        <v xml:space="preserve">0.7368\* &amp; </v>
      </c>
      <c r="G42" t="str">
        <f t="shared" ref="G42:H43" si="42">CONCATENATE(IF(G19=MAX($G19:$J19), CONCATENATE("\textbf{", TEXT(ROUND(G19, 4), "0.0000"), "}"), TEXT(ROUND(G19, 4), "0.0000")), " &amp; ")</f>
        <v xml:space="preserve">\textbf{0.8040} &amp; </v>
      </c>
      <c r="H42" t="str">
        <f t="shared" si="42"/>
        <v xml:space="preserve">0.7990 &amp; </v>
      </c>
      <c r="I42" t="str">
        <f t="shared" si="37"/>
        <v xml:space="preserve">0.1457* &amp; </v>
      </c>
      <c r="J42" t="str">
        <f t="shared" si="37"/>
        <v xml:space="preserve">0.1407* &amp; </v>
      </c>
      <c r="K42" t="str">
        <f t="shared" ref="K42:L43" si="43">CONCATENATE(IF(K19=MAX($K19:$N19), CONCATENATE("\textbf{", TEXT(ROUND(K19, 4), "0.0000"), "}"), TEXT(ROUND(K19, 4), "0.0000")), " &amp; ")</f>
        <v xml:space="preserve">\textbf{0.8625} &amp; </v>
      </c>
      <c r="L42" t="str">
        <f t="shared" si="43"/>
        <v xml:space="preserve">0.7794 &amp; </v>
      </c>
      <c r="M42" t="str">
        <f t="shared" si="38"/>
        <v xml:space="preserve">0.2205* &amp; </v>
      </c>
      <c r="N42" t="str">
        <f t="shared" si="39"/>
        <v>0.2363* \\ \cline{2-14}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5"/>
      <c r="AF42" s="5"/>
      <c r="AG42" s="5"/>
    </row>
    <row r="43" spans="1:34">
      <c r="A43" t="str">
        <f t="shared" ref="A43" si="44">CONCATENATE(A20, " &amp; ")</f>
        <v xml:space="preserve"> &amp; </v>
      </c>
      <c r="B43" t="str">
        <f t="shared" si="35"/>
        <v xml:space="preserve">MG18 &amp; </v>
      </c>
      <c r="C43" t="str">
        <f t="shared" si="41"/>
        <v xml:space="preserve">\textbf{0.8223} &amp; </v>
      </c>
      <c r="D43" t="str">
        <f t="shared" si="41"/>
        <v xml:space="preserve">0.6996 &amp; </v>
      </c>
      <c r="E43" t="str">
        <f t="shared" si="36"/>
        <v xml:space="preserve">0.4839\* &amp; </v>
      </c>
      <c r="F43" t="str">
        <f t="shared" si="36"/>
        <v xml:space="preserve">0.7778\* &amp; </v>
      </c>
      <c r="G43" t="str">
        <f t="shared" si="42"/>
        <v xml:space="preserve">\textbf{0.8141} &amp; </v>
      </c>
      <c r="H43" t="str">
        <f t="shared" si="42"/>
        <v xml:space="preserve">0.7839 &amp; </v>
      </c>
      <c r="I43" t="str">
        <f t="shared" si="37"/>
        <v xml:space="preserve">0.1508* &amp; </v>
      </c>
      <c r="J43" t="str">
        <f t="shared" si="37"/>
        <v xml:space="preserve">0.1407* &amp; </v>
      </c>
      <c r="K43" t="str">
        <f t="shared" si="43"/>
        <v xml:space="preserve">\textbf{0.8182} &amp; </v>
      </c>
      <c r="L43" t="str">
        <f t="shared" si="43"/>
        <v xml:space="preserve">0.7393 &amp; </v>
      </c>
      <c r="M43" t="str">
        <f t="shared" si="38"/>
        <v xml:space="preserve">0.2299* &amp; </v>
      </c>
      <c r="N43" t="str">
        <f t="shared" si="39"/>
        <v>0.2383* \\ \cline{2-14}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5"/>
      <c r="AF43" s="5"/>
      <c r="AG43" s="5"/>
    </row>
    <row r="44" spans="1:34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4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4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E47" s="1"/>
      <c r="AF47" s="1"/>
      <c r="AG47" s="1"/>
      <c r="AH47" s="1"/>
    </row>
    <row r="48" spans="1:34"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3:34"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Ruler="0" workbookViewId="0">
      <selection activeCell="F20" sqref="F20"/>
    </sheetView>
  </sheetViews>
  <sheetFormatPr baseColWidth="10" defaultRowHeight="15" x14ac:dyDescent="0"/>
  <cols>
    <col min="1" max="1" width="26.33203125" customWidth="1"/>
    <col min="2" max="2" width="12.5" customWidth="1"/>
    <col min="3" max="3" width="16.5" customWidth="1"/>
    <col min="4" max="4" width="14.1640625" customWidth="1"/>
    <col min="5" max="5" width="10.83203125" customWidth="1"/>
    <col min="6" max="6" width="16" bestFit="1" customWidth="1"/>
    <col min="7" max="7" width="15" bestFit="1" customWidth="1"/>
    <col min="8" max="8" width="10.1640625" customWidth="1"/>
    <col min="9" max="9" width="12" customWidth="1"/>
  </cols>
  <sheetData>
    <row r="1" spans="1:7">
      <c r="A1" t="s">
        <v>22</v>
      </c>
      <c r="B1" t="s">
        <v>76</v>
      </c>
      <c r="C1" t="s">
        <v>37</v>
      </c>
      <c r="D1" t="s">
        <v>19</v>
      </c>
      <c r="E1" t="s">
        <v>23</v>
      </c>
      <c r="F1" t="s">
        <v>3</v>
      </c>
      <c r="G1" t="s">
        <v>2</v>
      </c>
    </row>
    <row r="2" spans="1:7">
      <c r="A2" t="s">
        <v>0</v>
      </c>
      <c r="B2">
        <v>1403</v>
      </c>
      <c r="C2">
        <v>1869</v>
      </c>
      <c r="D2">
        <v>4</v>
      </c>
      <c r="E2">
        <v>359</v>
      </c>
      <c r="F2">
        <v>8428</v>
      </c>
      <c r="G2">
        <v>6551</v>
      </c>
    </row>
    <row r="3" spans="1:7">
      <c r="A3" t="s">
        <v>6</v>
      </c>
      <c r="B3">
        <v>306</v>
      </c>
      <c r="C3">
        <v>344</v>
      </c>
      <c r="D3">
        <v>14</v>
      </c>
      <c r="E3">
        <v>314</v>
      </c>
      <c r="F3">
        <v>1813</v>
      </c>
      <c r="G3">
        <v>1289</v>
      </c>
    </row>
    <row r="4" spans="1:7">
      <c r="A4" t="s">
        <v>1</v>
      </c>
      <c r="B4">
        <v>93</v>
      </c>
      <c r="C4">
        <v>474</v>
      </c>
      <c r="D4">
        <v>100</v>
      </c>
      <c r="E4">
        <v>68</v>
      </c>
      <c r="F4">
        <v>334</v>
      </c>
      <c r="G4">
        <v>211</v>
      </c>
    </row>
    <row r="5" spans="1:7">
      <c r="A5" t="s">
        <v>4</v>
      </c>
      <c r="B5">
        <v>160</v>
      </c>
      <c r="C5">
        <v>893</v>
      </c>
      <c r="D5">
        <v>249</v>
      </c>
      <c r="E5">
        <v>74</v>
      </c>
      <c r="F5">
        <v>334</v>
      </c>
      <c r="G5">
        <v>288</v>
      </c>
    </row>
    <row r="6" spans="1:7">
      <c r="A6" t="s">
        <v>5</v>
      </c>
      <c r="B6">
        <v>308</v>
      </c>
      <c r="C6">
        <v>406</v>
      </c>
      <c r="D6">
        <v>19</v>
      </c>
      <c r="E6">
        <v>198</v>
      </c>
      <c r="F6">
        <v>1979</v>
      </c>
      <c r="G6">
        <v>1261</v>
      </c>
    </row>
    <row r="7" spans="1:7">
      <c r="A7" t="s">
        <v>7</v>
      </c>
      <c r="B7">
        <v>373</v>
      </c>
      <c r="C7">
        <v>710</v>
      </c>
      <c r="D7">
        <v>50</v>
      </c>
      <c r="E7">
        <v>200</v>
      </c>
      <c r="F7">
        <v>1971</v>
      </c>
      <c r="G7">
        <v>1286</v>
      </c>
    </row>
    <row r="8" spans="1:7">
      <c r="A8" t="s">
        <v>8</v>
      </c>
      <c r="B8">
        <v>360</v>
      </c>
      <c r="C8">
        <v>674</v>
      </c>
      <c r="D8">
        <v>45</v>
      </c>
      <c r="E8">
        <v>201</v>
      </c>
      <c r="F8">
        <v>1889</v>
      </c>
      <c r="G8">
        <v>1319</v>
      </c>
    </row>
    <row r="9" spans="1:7">
      <c r="A9" t="s">
        <v>9</v>
      </c>
      <c r="B9">
        <v>368</v>
      </c>
      <c r="C9">
        <v>737</v>
      </c>
      <c r="D9">
        <v>53</v>
      </c>
      <c r="E9">
        <v>200</v>
      </c>
      <c r="F9">
        <v>1925</v>
      </c>
      <c r="G9">
        <v>1285</v>
      </c>
    </row>
    <row r="10" spans="1:7">
      <c r="A10" t="s">
        <v>10</v>
      </c>
      <c r="B10">
        <v>394</v>
      </c>
      <c r="C10">
        <v>723</v>
      </c>
      <c r="D10">
        <v>53</v>
      </c>
      <c r="E10">
        <v>193</v>
      </c>
      <c r="F10">
        <v>2052</v>
      </c>
      <c r="G10">
        <v>1291</v>
      </c>
    </row>
    <row r="11" spans="1:7">
      <c r="A11" t="s">
        <v>11</v>
      </c>
      <c r="B11">
        <v>424</v>
      </c>
      <c r="C11">
        <v>720</v>
      </c>
      <c r="D11">
        <v>54</v>
      </c>
      <c r="E11">
        <v>200</v>
      </c>
      <c r="F11">
        <v>2035</v>
      </c>
      <c r="G11">
        <v>1336</v>
      </c>
    </row>
    <row r="12" spans="1:7">
      <c r="A12" t="s">
        <v>12</v>
      </c>
      <c r="B12">
        <v>450</v>
      </c>
      <c r="C12">
        <v>726</v>
      </c>
      <c r="D12">
        <v>54</v>
      </c>
      <c r="E12">
        <v>196</v>
      </c>
      <c r="F12">
        <v>1937</v>
      </c>
      <c r="G12">
        <v>1308</v>
      </c>
    </row>
    <row r="13" spans="1:7">
      <c r="A13" t="s">
        <v>13</v>
      </c>
      <c r="B13">
        <v>414</v>
      </c>
      <c r="C13">
        <v>746</v>
      </c>
      <c r="D13">
        <v>61</v>
      </c>
      <c r="E13">
        <v>198</v>
      </c>
      <c r="F13">
        <v>2052</v>
      </c>
      <c r="G13">
        <v>1300</v>
      </c>
    </row>
    <row r="14" spans="1:7">
      <c r="A14" t="s">
        <v>14</v>
      </c>
      <c r="B14">
        <v>438</v>
      </c>
      <c r="C14">
        <v>792</v>
      </c>
      <c r="D14">
        <v>63</v>
      </c>
      <c r="E14">
        <v>204</v>
      </c>
      <c r="F14">
        <v>1917</v>
      </c>
      <c r="G14">
        <v>1332</v>
      </c>
    </row>
    <row r="15" spans="1:7">
      <c r="A15" t="s">
        <v>15</v>
      </c>
      <c r="B15">
        <v>418</v>
      </c>
      <c r="C15">
        <v>736</v>
      </c>
      <c r="D15">
        <v>61</v>
      </c>
      <c r="E15">
        <v>197</v>
      </c>
      <c r="F15">
        <v>2007</v>
      </c>
      <c r="G15">
        <v>1315</v>
      </c>
    </row>
    <row r="17" spans="1:8">
      <c r="A17" t="s">
        <v>38</v>
      </c>
      <c r="B17">
        <f t="shared" ref="B17" si="0">SUM(B2:B15)</f>
        <v>5909</v>
      </c>
      <c r="C17">
        <f>SUM(C2:C15)</f>
        <v>10550</v>
      </c>
      <c r="D17">
        <f>SUM(D2:D15)</f>
        <v>880</v>
      </c>
      <c r="E17">
        <f>SUM(E2:E15)</f>
        <v>2802</v>
      </c>
      <c r="F17">
        <f>SUM(F2:F15)</f>
        <v>30673</v>
      </c>
      <c r="G17">
        <f>SUM(G2:G15)</f>
        <v>21372</v>
      </c>
    </row>
    <row r="18" spans="1:8">
      <c r="A18" t="s">
        <v>24</v>
      </c>
      <c r="B18" s="3">
        <f t="shared" ref="B18" si="1">AVERAGE(B2:B15)</f>
        <v>422.07142857142856</v>
      </c>
      <c r="C18" s="3">
        <f>AVERAGE(C2:C15)</f>
        <v>753.57142857142856</v>
      </c>
      <c r="D18" s="3">
        <f>AVERAGE(D2:D15)</f>
        <v>62.857142857142854</v>
      </c>
      <c r="E18" s="3">
        <f>AVERAGE(E2:E15)</f>
        <v>200.14285714285714</v>
      </c>
      <c r="F18" s="3">
        <f>AVERAGE(F2:F15)</f>
        <v>2190.9285714285716</v>
      </c>
      <c r="G18" s="3">
        <f>AVERAGE(G2:G15)</f>
        <v>1526.5714285714287</v>
      </c>
      <c r="H18" s="3"/>
    </row>
    <row r="49" spans="2:8">
      <c r="B49" s="3"/>
      <c r="C49" s="3"/>
      <c r="D49" s="3"/>
      <c r="E49" s="3"/>
      <c r="F49" s="3"/>
      <c r="G49" s="3"/>
      <c r="H49" s="3"/>
    </row>
  </sheetData>
  <sortState ref="J19:K32">
    <sortCondition ref="J1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Ruler="0" workbookViewId="0">
      <selection activeCell="F14" sqref="F14"/>
    </sheetView>
  </sheetViews>
  <sheetFormatPr baseColWidth="10" defaultRowHeight="15" x14ac:dyDescent="0"/>
  <cols>
    <col min="2" max="2" width="15.83203125" customWidth="1"/>
    <col min="3" max="8" width="13.83203125" bestFit="1" customWidth="1"/>
  </cols>
  <sheetData>
    <row r="1" spans="1:9">
      <c r="A1" t="s">
        <v>16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31</v>
      </c>
      <c r="H1" s="2" t="s">
        <v>30</v>
      </c>
    </row>
    <row r="2" spans="1:9">
      <c r="A2" s="20" t="s">
        <v>15</v>
      </c>
      <c r="B2" s="15" t="s">
        <v>19</v>
      </c>
      <c r="C2" s="17">
        <v>2.0151066539072101E-3</v>
      </c>
      <c r="D2" s="17">
        <v>7.3010278173970796E-4</v>
      </c>
      <c r="E2" s="17">
        <v>4.0606548266211201E-6</v>
      </c>
      <c r="F2" s="17">
        <v>1.6147257479226901E-5</v>
      </c>
      <c r="G2" s="17">
        <v>3.8450911824501503E-5</v>
      </c>
      <c r="H2" s="17">
        <v>1.64339390697044E-4</v>
      </c>
    </row>
    <row r="3" spans="1:9">
      <c r="A3" s="21"/>
      <c r="B3" s="7" t="s">
        <v>32</v>
      </c>
      <c r="C3" s="18">
        <v>2.05171210630458E-3</v>
      </c>
      <c r="D3" s="18">
        <v>9.16982630811985E-4</v>
      </c>
      <c r="E3" s="18">
        <v>4.2095225671567997E-6</v>
      </c>
      <c r="F3" s="18">
        <v>2.16494370232254E-5</v>
      </c>
      <c r="G3" s="18">
        <v>6.3427695899713805E-5</v>
      </c>
      <c r="H3" s="18">
        <v>8.1654114694344401E-4</v>
      </c>
    </row>
    <row r="4" spans="1:9">
      <c r="A4" s="21"/>
      <c r="B4" s="7" t="s">
        <v>23</v>
      </c>
      <c r="C4" s="18">
        <v>2.4138087821463602E-3</v>
      </c>
      <c r="D4" s="18">
        <v>1.16159723749557E-3</v>
      </c>
      <c r="E4" s="18">
        <v>5.8264728367669199E-6</v>
      </c>
      <c r="F4" s="18">
        <v>1.84754351272267E-4</v>
      </c>
      <c r="G4" s="18">
        <v>4.2459278776552399E-4</v>
      </c>
      <c r="H4" s="18">
        <v>6.5398425066160598E-4</v>
      </c>
    </row>
    <row r="5" spans="1:9">
      <c r="A5" s="21"/>
      <c r="B5" s="7" t="s">
        <v>3</v>
      </c>
      <c r="C5" s="18">
        <v>2.4997181444799399E-3</v>
      </c>
      <c r="D5" s="18">
        <v>2.05566837281785E-3</v>
      </c>
      <c r="E5" s="18">
        <v>6.2485908018422504E-6</v>
      </c>
      <c r="F5" s="18">
        <v>7.4447906282701197E-4</v>
      </c>
      <c r="G5" s="18">
        <v>1.75044278175267E-3</v>
      </c>
      <c r="H5" s="18">
        <v>2.5080082224680101E-3</v>
      </c>
    </row>
    <row r="6" spans="1:9">
      <c r="A6" s="22"/>
      <c r="B6" s="16" t="s">
        <v>2</v>
      </c>
      <c r="C6" s="19">
        <v>5.2884817128910104E-3</v>
      </c>
      <c r="D6" s="19">
        <v>2.7347260230578302E-3</v>
      </c>
      <c r="E6" s="19">
        <v>2.7968038827582599E-5</v>
      </c>
      <c r="F6" s="19">
        <v>4.3138295380518599E-4</v>
      </c>
      <c r="G6" s="19">
        <v>1.06840852494571E-3</v>
      </c>
      <c r="H6" s="19">
        <v>2.3918899487258899E-3</v>
      </c>
    </row>
    <row r="7" spans="1:9">
      <c r="A7" s="20" t="s">
        <v>33</v>
      </c>
      <c r="B7" s="15" t="s">
        <v>19</v>
      </c>
      <c r="C7" s="17">
        <v>4.3190520411259103E-3</v>
      </c>
      <c r="D7" s="17">
        <v>9.5794331193571104E-4</v>
      </c>
      <c r="E7" s="17">
        <v>1.8654210533953899E-5</v>
      </c>
      <c r="F7" s="17">
        <v>6.9476093171592202E-6</v>
      </c>
      <c r="G7" s="17">
        <v>4.1331906374346102E-5</v>
      </c>
      <c r="H7" s="17">
        <v>2.8491754812680001E-4</v>
      </c>
    </row>
    <row r="8" spans="1:9">
      <c r="A8" s="21"/>
      <c r="B8" s="7" t="s">
        <v>32</v>
      </c>
      <c r="C8" s="18">
        <v>5.5295407572136697E-3</v>
      </c>
      <c r="D8" s="18">
        <v>1.9398472061023699E-3</v>
      </c>
      <c r="E8" s="18">
        <v>3.0575820985687098E-5</v>
      </c>
      <c r="F8" s="18">
        <v>3.67324044311244E-5</v>
      </c>
      <c r="G8" s="18">
        <v>2.2340239698980899E-4</v>
      </c>
      <c r="H8" s="18">
        <v>1.5264188856511901E-3</v>
      </c>
    </row>
    <row r="9" spans="1:9">
      <c r="A9" s="22"/>
      <c r="B9" s="16" t="s">
        <v>23</v>
      </c>
      <c r="C9" s="19">
        <v>4.7736180096815397E-3</v>
      </c>
      <c r="D9" s="19">
        <v>2.1834142327363001E-3</v>
      </c>
      <c r="E9" s="19">
        <v>2.2787428902356001E-5</v>
      </c>
      <c r="F9" s="19">
        <v>1.2368064118007099E-4</v>
      </c>
      <c r="G9" s="19">
        <v>4.4277118361438602E-4</v>
      </c>
      <c r="H9" s="19">
        <v>1.82976563563657E-3</v>
      </c>
      <c r="I9" s="1"/>
    </row>
    <row r="10" spans="1:9">
      <c r="B10" s="1"/>
      <c r="C10" s="4"/>
      <c r="D10" s="4"/>
      <c r="E10" s="4"/>
      <c r="F10" s="4"/>
      <c r="G10" s="4"/>
      <c r="H10" s="4"/>
      <c r="I10" s="1"/>
    </row>
    <row r="11" spans="1:9">
      <c r="B11" s="1"/>
      <c r="C11" s="4"/>
      <c r="D11" s="4"/>
      <c r="E11" s="4"/>
      <c r="F11" s="4"/>
      <c r="G11" s="4"/>
      <c r="H11" s="4"/>
      <c r="I11" s="1"/>
    </row>
    <row r="12" spans="1:9">
      <c r="B12" s="1"/>
      <c r="C12" s="4"/>
      <c r="D12" s="4"/>
      <c r="E12" s="4"/>
      <c r="F12" s="4"/>
      <c r="G12" s="4"/>
      <c r="H12" s="4"/>
      <c r="I12" s="1"/>
    </row>
    <row r="13" spans="1:9">
      <c r="B13" s="1"/>
      <c r="C13" s="4"/>
      <c r="D13" s="4"/>
      <c r="E13" s="4"/>
      <c r="F13" s="4"/>
      <c r="G13" s="4"/>
      <c r="H13" s="4"/>
    </row>
    <row r="16" spans="1:9">
      <c r="C16" s="2"/>
      <c r="D16" s="2"/>
      <c r="E16" s="2"/>
      <c r="F16" s="2"/>
      <c r="G16" s="2"/>
      <c r="H16" s="2"/>
    </row>
    <row r="18" spans="2:21">
      <c r="B18" s="1"/>
      <c r="C18" s="14"/>
      <c r="D18" s="14"/>
      <c r="E18" s="14"/>
      <c r="F18" s="14"/>
      <c r="G18" s="14"/>
      <c r="H18" s="14"/>
    </row>
    <row r="19" spans="2:21">
      <c r="B19" s="1"/>
      <c r="C19" s="14"/>
      <c r="D19" s="14"/>
      <c r="E19" s="14"/>
      <c r="F19" s="14"/>
      <c r="G19" s="14"/>
      <c r="H19" s="14"/>
    </row>
    <row r="20" spans="2:21">
      <c r="B20" s="1"/>
      <c r="C20" s="14"/>
      <c r="D20" s="14"/>
      <c r="E20" s="14"/>
      <c r="F20" s="14"/>
      <c r="G20" s="14"/>
      <c r="H20" s="14"/>
    </row>
    <row r="28" spans="2:21">
      <c r="B28" s="1"/>
      <c r="C28" s="4"/>
      <c r="D28" s="4"/>
      <c r="E28" s="4"/>
      <c r="F28" s="4"/>
      <c r="G28" s="4"/>
      <c r="H28" s="4"/>
    </row>
    <row r="29" spans="2:21">
      <c r="B29" s="1"/>
      <c r="C29" s="4"/>
      <c r="D29" s="4"/>
      <c r="E29" s="4"/>
      <c r="F29" s="4"/>
      <c r="G29" s="4"/>
      <c r="H29" s="4"/>
    </row>
    <row r="30" spans="2:21">
      <c r="B30" s="1"/>
      <c r="C30" s="4"/>
      <c r="D30" s="4"/>
      <c r="E30" s="4"/>
      <c r="F30" s="4"/>
      <c r="G30" s="4"/>
      <c r="H30" s="4"/>
    </row>
    <row r="31" spans="2:21">
      <c r="B31" s="1"/>
      <c r="C31" s="4"/>
      <c r="D31" s="4"/>
      <c r="E31" s="4"/>
      <c r="F31" s="4"/>
      <c r="G31" s="4"/>
      <c r="H31" s="4"/>
      <c r="O31" s="1"/>
      <c r="P31" s="4"/>
      <c r="Q31" s="4"/>
      <c r="R31" s="4"/>
      <c r="S31" s="4"/>
      <c r="T31" s="4"/>
      <c r="U31" s="4"/>
    </row>
    <row r="32" spans="2:21">
      <c r="B32" s="1"/>
      <c r="C32" s="4"/>
      <c r="D32" s="4"/>
      <c r="E32" s="4"/>
      <c r="F32" s="4"/>
      <c r="G32" s="4"/>
      <c r="H32" s="4"/>
      <c r="O32" s="1"/>
      <c r="P32" s="4"/>
      <c r="Q32" s="4"/>
      <c r="R32" s="4"/>
      <c r="S32" s="4"/>
      <c r="T32" s="4"/>
      <c r="U32" s="4"/>
    </row>
    <row r="33" spans="2:21">
      <c r="O33" s="1"/>
      <c r="P33" s="4"/>
      <c r="Q33" s="4"/>
      <c r="R33" s="4"/>
      <c r="S33" s="4"/>
      <c r="T33" s="4"/>
      <c r="U33" s="4"/>
    </row>
    <row r="34" spans="2:21">
      <c r="O34" s="1"/>
      <c r="P34" s="4"/>
      <c r="Q34" s="4"/>
      <c r="R34" s="4"/>
      <c r="S34" s="4"/>
      <c r="T34" s="4"/>
      <c r="U34" s="4"/>
    </row>
    <row r="35" spans="2:21">
      <c r="B35" s="2"/>
      <c r="C35" s="2"/>
      <c r="D35" s="2"/>
      <c r="E35" s="2"/>
      <c r="F35" s="2"/>
      <c r="G35" s="2"/>
      <c r="H35" s="2"/>
      <c r="O35" s="1"/>
      <c r="P35" s="4"/>
      <c r="Q35" s="4"/>
      <c r="R35" s="4"/>
      <c r="S35" s="4"/>
      <c r="T35" s="4"/>
      <c r="U35" s="4"/>
    </row>
    <row r="36" spans="2:21">
      <c r="B36" s="1"/>
      <c r="C36" s="14"/>
      <c r="D36" s="14"/>
      <c r="E36" s="14"/>
      <c r="F36" s="14"/>
      <c r="G36" s="14"/>
      <c r="H36" s="14"/>
    </row>
    <row r="37" spans="2:21">
      <c r="B37" s="1"/>
      <c r="C37" s="14"/>
      <c r="D37" s="14"/>
      <c r="E37" s="14"/>
      <c r="F37" s="14"/>
      <c r="G37" s="14"/>
      <c r="H37" s="14"/>
    </row>
    <row r="38" spans="2:21">
      <c r="B38" s="1"/>
      <c r="C38" s="14"/>
      <c r="D38" s="14"/>
      <c r="E38" s="14"/>
      <c r="F38" s="14"/>
      <c r="G38" s="14"/>
      <c r="H38" s="14"/>
    </row>
    <row r="39" spans="2:21">
      <c r="B39" s="1"/>
      <c r="C39" s="14"/>
      <c r="D39" s="14"/>
      <c r="E39" s="14"/>
      <c r="F39" s="14"/>
      <c r="G39" s="14"/>
      <c r="H39" s="14"/>
    </row>
    <row r="40" spans="2:21">
      <c r="B40" s="1"/>
      <c r="C40" s="14"/>
      <c r="D40" s="14"/>
      <c r="E40" s="14"/>
      <c r="F40" s="14"/>
      <c r="G40" s="14"/>
      <c r="H40" s="14"/>
    </row>
  </sheetData>
  <sortState ref="B9:H13">
    <sortCondition ref="D9"/>
  </sortState>
  <mergeCells count="2">
    <mergeCell ref="A2:A6"/>
    <mergeCell ref="A7:A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Datasets</vt:lpstr>
      <vt:lpstr>DS</vt:lpstr>
      <vt:lpstr>Precision_Recall_F1</vt:lpstr>
      <vt:lpstr>run time</vt:lpstr>
      <vt:lpstr>|real-predicted abundance|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Temesgen H. Dadi</dc:creator>
  <cp:lastModifiedBy>Temesgen H. Dadi</cp:lastModifiedBy>
  <dcterms:created xsi:type="dcterms:W3CDTF">2016-05-27T08:06:30Z</dcterms:created>
  <dcterms:modified xsi:type="dcterms:W3CDTF">2016-08-03T09:21:25Z</dcterms:modified>
</cp:coreProperties>
</file>